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1055" windowWidth="15450" windowHeight="9120" tabRatio="941" firstSheet="1" activeTab="1"/>
  </bookViews>
  <sheets>
    <sheet name="Семиборье (2000-2001)" sheetId="32" state="hidden" r:id="rId1"/>
    <sheet name="Семиборье (1998-1999)" sheetId="33" r:id="rId2"/>
    <sheet name="Семиборье (1998-1999) РТ" sheetId="43" state="hidden" r:id="rId3"/>
    <sheet name="Семиборье (1995-1997)" sheetId="35" state="hidden" r:id="rId4"/>
  </sheets>
  <externalReferences>
    <externalReference r:id="rId5"/>
  </externalReferences>
  <definedNames>
    <definedName name="ВОЗРАСТ">[1]соревнования!$G$13:$G$20</definedName>
    <definedName name="_xlnm.Print_Area" localSheetId="3">'Семиборье (1995-1997)'!$A$1:$AF$21</definedName>
    <definedName name="_xlnm.Print_Area" localSheetId="1">'Семиборье (1998-1999)'!$A$1:$AF$18</definedName>
    <definedName name="_xlnm.Print_Area" localSheetId="2">'Семиборье (1998-1999) РТ'!$A$1:$AF$32</definedName>
    <definedName name="_xlnm.Print_Area" localSheetId="0">'Семиборье (2000-2001)'!$A$1:$AF$57</definedName>
  </definedNames>
  <calcPr calcId="145621"/>
</workbook>
</file>

<file path=xl/calcChain.xml><?xml version="1.0" encoding="utf-8"?>
<calcChain xmlns="http://schemas.openxmlformats.org/spreadsheetml/2006/main">
  <c r="U32" i="43" l="1"/>
  <c r="R32" i="43"/>
  <c r="O32" i="43"/>
  <c r="L32" i="43"/>
  <c r="I32" i="43"/>
  <c r="F32" i="43"/>
  <c r="D32" i="43"/>
  <c r="AF31" i="43"/>
  <c r="Z31" i="43"/>
  <c r="Y31" i="43"/>
  <c r="AA31" i="43" s="1"/>
  <c r="X32" i="43" s="1"/>
  <c r="AB31" i="43" s="1"/>
  <c r="G31" i="43"/>
  <c r="J31" i="43" s="1"/>
  <c r="M31" i="43" s="1"/>
  <c r="P31" i="43" s="1"/>
  <c r="S31" i="43" s="1"/>
  <c r="V31" i="43" s="1"/>
  <c r="D31" i="43"/>
  <c r="C31" i="43"/>
  <c r="B31" i="43"/>
  <c r="O30" i="43"/>
  <c r="L30" i="43"/>
  <c r="F30" i="43"/>
  <c r="D30" i="43"/>
  <c r="AF29" i="43"/>
  <c r="Z29" i="43"/>
  <c r="Y29" i="43"/>
  <c r="AA29" i="43" s="1"/>
  <c r="X30" i="43" s="1"/>
  <c r="G29" i="43"/>
  <c r="J29" i="43" s="1"/>
  <c r="D29" i="43"/>
  <c r="C29" i="43"/>
  <c r="B29" i="43"/>
  <c r="O28" i="43"/>
  <c r="L28" i="43"/>
  <c r="I28" i="43"/>
  <c r="F28" i="43"/>
  <c r="G27" i="43" s="1"/>
  <c r="D28" i="43"/>
  <c r="AF27" i="43"/>
  <c r="AB27" i="43"/>
  <c r="Z27" i="43"/>
  <c r="AA27" i="43" s="1"/>
  <c r="Y27" i="43"/>
  <c r="D27" i="43"/>
  <c r="C27" i="43"/>
  <c r="B27" i="43"/>
  <c r="U26" i="43"/>
  <c r="R26" i="43"/>
  <c r="O26" i="43"/>
  <c r="L26" i="43"/>
  <c r="I26" i="43"/>
  <c r="F26" i="43"/>
  <c r="D26" i="43"/>
  <c r="AF25" i="43"/>
  <c r="Z25" i="43"/>
  <c r="Y25" i="43"/>
  <c r="AA25" i="43" s="1"/>
  <c r="X26" i="43" s="1"/>
  <c r="G25" i="43"/>
  <c r="J25" i="43" s="1"/>
  <c r="D25" i="43"/>
  <c r="C25" i="43"/>
  <c r="B25" i="43"/>
  <c r="U24" i="43"/>
  <c r="R24" i="43"/>
  <c r="O24" i="43"/>
  <c r="L24" i="43"/>
  <c r="I24" i="43"/>
  <c r="F24" i="43"/>
  <c r="D24" i="43"/>
  <c r="AF23" i="43"/>
  <c r="Z23" i="43"/>
  <c r="Y23" i="43"/>
  <c r="AA23" i="43" s="1"/>
  <c r="X24" i="43" s="1"/>
  <c r="G23" i="43"/>
  <c r="J23" i="43" s="1"/>
  <c r="D23" i="43"/>
  <c r="C23" i="43"/>
  <c r="B23" i="43"/>
  <c r="U22" i="43"/>
  <c r="R22" i="43"/>
  <c r="O22" i="43"/>
  <c r="L22" i="43"/>
  <c r="I22" i="43"/>
  <c r="F22" i="43"/>
  <c r="D22" i="43"/>
  <c r="AF21" i="43"/>
  <c r="AA21" i="43"/>
  <c r="X22" i="43" s="1"/>
  <c r="Z21" i="43"/>
  <c r="Y21" i="43"/>
  <c r="J21" i="43"/>
  <c r="M21" i="43" s="1"/>
  <c r="G21" i="43"/>
  <c r="D21" i="43"/>
  <c r="C21" i="43"/>
  <c r="B21" i="43"/>
  <c r="U20" i="43"/>
  <c r="R20" i="43"/>
  <c r="O20" i="43"/>
  <c r="L20" i="43"/>
  <c r="I20" i="43"/>
  <c r="F20" i="43"/>
  <c r="G19" i="43" s="1"/>
  <c r="D20" i="43"/>
  <c r="AF19" i="43"/>
  <c r="AA19" i="43"/>
  <c r="X20" i="43" s="1"/>
  <c r="AB19" i="43" s="1"/>
  <c r="Z19" i="43"/>
  <c r="Y19" i="43"/>
  <c r="D19" i="43"/>
  <c r="C19" i="43"/>
  <c r="B19" i="43"/>
  <c r="B17" i="43"/>
  <c r="O15" i="43"/>
  <c r="L15" i="43"/>
  <c r="I15" i="43"/>
  <c r="AB14" i="43" s="1"/>
  <c r="F15" i="43"/>
  <c r="D15" i="43"/>
  <c r="AF14" i="43"/>
  <c r="AA14" i="43"/>
  <c r="Z14" i="43"/>
  <c r="Y14" i="43"/>
  <c r="J14" i="43"/>
  <c r="M14" i="43" s="1"/>
  <c r="G14" i="43"/>
  <c r="D14" i="43"/>
  <c r="C14" i="43"/>
  <c r="B14" i="43"/>
  <c r="U13" i="43"/>
  <c r="R13" i="43"/>
  <c r="O13" i="43"/>
  <c r="L13" i="43"/>
  <c r="I13" i="43"/>
  <c r="F13" i="43"/>
  <c r="G12" i="43" s="1"/>
  <c r="D13" i="43"/>
  <c r="AF12" i="43"/>
  <c r="AA12" i="43"/>
  <c r="X13" i="43" s="1"/>
  <c r="AB12" i="43" s="1"/>
  <c r="Z12" i="43"/>
  <c r="Y12" i="43"/>
  <c r="D12" i="43"/>
  <c r="C12" i="43"/>
  <c r="B12" i="43"/>
  <c r="U11" i="43"/>
  <c r="R11" i="43"/>
  <c r="O11" i="43"/>
  <c r="L11" i="43"/>
  <c r="I11" i="43"/>
  <c r="AB10" i="43" s="1"/>
  <c r="AC10" i="43" s="1"/>
  <c r="F11" i="43"/>
  <c r="D11" i="43"/>
  <c r="AF10" i="43"/>
  <c r="Z10" i="43"/>
  <c r="Y10" i="43"/>
  <c r="AA10" i="43" s="1"/>
  <c r="X11" i="43" s="1"/>
  <c r="G10" i="43"/>
  <c r="J10" i="43" s="1"/>
  <c r="D10" i="43"/>
  <c r="C10" i="43"/>
  <c r="B10" i="43"/>
  <c r="U9" i="43"/>
  <c r="R9" i="43"/>
  <c r="O9" i="43"/>
  <c r="L9" i="43"/>
  <c r="I9" i="43"/>
  <c r="AB8" i="43" s="1"/>
  <c r="F9" i="43"/>
  <c r="D9" i="43"/>
  <c r="AF8" i="43"/>
  <c r="Z8" i="43"/>
  <c r="Y8" i="43"/>
  <c r="AA8" i="43" s="1"/>
  <c r="X9" i="43" s="1"/>
  <c r="G8" i="43"/>
  <c r="H14" i="43" s="1"/>
  <c r="D8" i="43"/>
  <c r="C8" i="43"/>
  <c r="B8" i="43"/>
  <c r="U6" i="43"/>
  <c r="B6" i="43"/>
  <c r="AF5" i="43"/>
  <c r="A2" i="43"/>
  <c r="H8" i="43" l="1"/>
  <c r="J12" i="43"/>
  <c r="H12" i="43"/>
  <c r="AB23" i="43"/>
  <c r="M25" i="43"/>
  <c r="AB29" i="43"/>
  <c r="AC29" i="43" s="1"/>
  <c r="AC8" i="43"/>
  <c r="M10" i="43"/>
  <c r="AC12" i="43"/>
  <c r="AC14" i="43"/>
  <c r="H29" i="43"/>
  <c r="H23" i="43"/>
  <c r="H21" i="43"/>
  <c r="J19" i="43"/>
  <c r="K25" i="43" s="1"/>
  <c r="H19" i="43"/>
  <c r="P14" i="43"/>
  <c r="AB21" i="43"/>
  <c r="AC21" i="43" s="1"/>
  <c r="M23" i="43"/>
  <c r="K23" i="43"/>
  <c r="AB25" i="43"/>
  <c r="AC25" i="43" s="1"/>
  <c r="M29" i="43"/>
  <c r="AC31" i="43"/>
  <c r="P21" i="43"/>
  <c r="J27" i="43"/>
  <c r="H27" i="43"/>
  <c r="J8" i="43"/>
  <c r="K10" i="43" s="1"/>
  <c r="H10" i="43"/>
  <c r="K21" i="43"/>
  <c r="H25" i="43"/>
  <c r="AC23" i="43" l="1"/>
  <c r="K14" i="43"/>
  <c r="K27" i="43"/>
  <c r="M27" i="43"/>
  <c r="K29" i="43"/>
  <c r="P23" i="43"/>
  <c r="S14" i="43"/>
  <c r="AC27" i="43"/>
  <c r="P29" i="43"/>
  <c r="P10" i="43"/>
  <c r="N10" i="43"/>
  <c r="K12" i="43"/>
  <c r="M12" i="43"/>
  <c r="M8" i="43"/>
  <c r="K8" i="43"/>
  <c r="S21" i="43"/>
  <c r="AC19" i="43"/>
  <c r="K19" i="43"/>
  <c r="M19" i="43"/>
  <c r="P25" i="43"/>
  <c r="S25" i="43" l="1"/>
  <c r="P12" i="43"/>
  <c r="N12" i="43"/>
  <c r="S29" i="43"/>
  <c r="V14" i="43"/>
  <c r="P27" i="43"/>
  <c r="N27" i="43"/>
  <c r="P19" i="43"/>
  <c r="N19" i="43"/>
  <c r="N21" i="43"/>
  <c r="V21" i="43"/>
  <c r="N29" i="43"/>
  <c r="S23" i="43"/>
  <c r="Q23" i="43"/>
  <c r="N23" i="43"/>
  <c r="N25" i="43"/>
  <c r="N8" i="43"/>
  <c r="P8" i="43"/>
  <c r="N14" i="43"/>
  <c r="S10" i="43"/>
  <c r="V10" i="43" l="1"/>
  <c r="Q19" i="43"/>
  <c r="S19" i="43"/>
  <c r="Q21" i="43"/>
  <c r="Q12" i="43"/>
  <c r="S12" i="43"/>
  <c r="S8" i="43"/>
  <c r="Q8" i="43"/>
  <c r="Q14" i="43"/>
  <c r="Q29" i="43"/>
  <c r="Q25" i="43"/>
  <c r="Q10" i="43"/>
  <c r="T23" i="43"/>
  <c r="V23" i="43"/>
  <c r="Q27" i="43"/>
  <c r="S27" i="43"/>
  <c r="T29" i="43"/>
  <c r="V29" i="43"/>
  <c r="V25" i="43"/>
  <c r="T25" i="43"/>
  <c r="V12" i="43" l="1"/>
  <c r="T12" i="43"/>
  <c r="V19" i="43"/>
  <c r="T19" i="43"/>
  <c r="T21" i="43"/>
  <c r="V27" i="43"/>
  <c r="W27" i="43" s="1"/>
  <c r="T27" i="43"/>
  <c r="W25" i="43"/>
  <c r="T10" i="43"/>
  <c r="W29" i="43"/>
  <c r="W23" i="43"/>
  <c r="T8" i="43"/>
  <c r="V8" i="43"/>
  <c r="T14" i="43"/>
  <c r="W10" i="43"/>
  <c r="W19" i="43" l="1"/>
  <c r="W21" i="43"/>
  <c r="W8" i="43"/>
  <c r="W14" i="43"/>
  <c r="W12" i="43"/>
  <c r="H65" i="32" l="1"/>
  <c r="H67" i="32"/>
  <c r="H69" i="32"/>
  <c r="H63" i="32"/>
  <c r="B61" i="32"/>
  <c r="U70" i="32"/>
  <c r="R70" i="32"/>
  <c r="O70" i="32"/>
  <c r="L70" i="32"/>
  <c r="I70" i="32"/>
  <c r="F70" i="32"/>
  <c r="D70" i="32"/>
  <c r="AF69" i="32"/>
  <c r="Z69" i="32"/>
  <c r="AA69" i="32" s="1"/>
  <c r="X70" i="32" s="1"/>
  <c r="AB69" i="32" s="1"/>
  <c r="AC69" i="32" s="1"/>
  <c r="Y69" i="32"/>
  <c r="J69" i="32"/>
  <c r="M69" i="32" s="1"/>
  <c r="G69" i="32"/>
  <c r="D69" i="32"/>
  <c r="C69" i="32"/>
  <c r="B69" i="32"/>
  <c r="U68" i="32"/>
  <c r="R68" i="32"/>
  <c r="O68" i="32"/>
  <c r="L68" i="32"/>
  <c r="I68" i="32"/>
  <c r="F68" i="32"/>
  <c r="D68" i="32"/>
  <c r="AF67" i="32"/>
  <c r="AA67" i="32"/>
  <c r="X68" i="32" s="1"/>
  <c r="Z67" i="32"/>
  <c r="Y67" i="32"/>
  <c r="J67" i="32"/>
  <c r="M67" i="32" s="1"/>
  <c r="G67" i="32"/>
  <c r="D67" i="32"/>
  <c r="C67" i="32"/>
  <c r="B67" i="32"/>
  <c r="U66" i="32"/>
  <c r="R66" i="32"/>
  <c r="O66" i="32"/>
  <c r="L66" i="32"/>
  <c r="I66" i="32"/>
  <c r="F66" i="32"/>
  <c r="G65" i="32" s="1"/>
  <c r="D66" i="32"/>
  <c r="AF65" i="32"/>
  <c r="Z65" i="32"/>
  <c r="Y65" i="32"/>
  <c r="AA65" i="32" s="1"/>
  <c r="X66" i="32" s="1"/>
  <c r="AB65" i="32" s="1"/>
  <c r="AC65" i="32" s="1"/>
  <c r="D65" i="32"/>
  <c r="C65" i="32"/>
  <c r="B65" i="32"/>
  <c r="U64" i="32"/>
  <c r="R64" i="32"/>
  <c r="O64" i="32"/>
  <c r="L64" i="32"/>
  <c r="I64" i="32"/>
  <c r="AB63" i="32" s="1"/>
  <c r="AC63" i="32" s="1"/>
  <c r="F64" i="32"/>
  <c r="D64" i="32"/>
  <c r="AF63" i="32"/>
  <c r="Z63" i="32"/>
  <c r="Y63" i="32"/>
  <c r="AA63" i="32" s="1"/>
  <c r="X64" i="32" s="1"/>
  <c r="G63" i="32"/>
  <c r="J63" i="32" s="1"/>
  <c r="D63" i="32"/>
  <c r="C63" i="32"/>
  <c r="B63" i="32"/>
  <c r="AD61" i="32"/>
  <c r="H10" i="35"/>
  <c r="H12" i="35"/>
  <c r="H14" i="35"/>
  <c r="H16" i="35"/>
  <c r="H18" i="35"/>
  <c r="H8" i="35"/>
  <c r="H10" i="32"/>
  <c r="H12" i="32"/>
  <c r="H14" i="32"/>
  <c r="H16" i="32"/>
  <c r="K63" i="32" l="1"/>
  <c r="M63" i="32"/>
  <c r="P67" i="32"/>
  <c r="N67" i="32"/>
  <c r="AB67" i="32"/>
  <c r="AC67" i="32" s="1"/>
  <c r="N69" i="32"/>
  <c r="P69" i="32"/>
  <c r="J65" i="32"/>
  <c r="K67" i="32"/>
  <c r="K69" i="32"/>
  <c r="U11" i="35"/>
  <c r="B6" i="35"/>
  <c r="AD6" i="35"/>
  <c r="A4" i="35"/>
  <c r="A2" i="35"/>
  <c r="A1" i="35"/>
  <c r="U21" i="35"/>
  <c r="R21" i="35"/>
  <c r="O21" i="35"/>
  <c r="L21" i="35"/>
  <c r="I21" i="35"/>
  <c r="F21" i="35"/>
  <c r="G20" i="35" s="1"/>
  <c r="D21" i="35"/>
  <c r="AF20" i="35"/>
  <c r="Z20" i="35"/>
  <c r="AA20" i="35" s="1"/>
  <c r="X21" i="35" s="1"/>
  <c r="Y20" i="35"/>
  <c r="D20" i="35"/>
  <c r="C20" i="35"/>
  <c r="B20" i="35"/>
  <c r="U19" i="35"/>
  <c r="R19" i="35"/>
  <c r="O19" i="35"/>
  <c r="L19" i="35"/>
  <c r="I19" i="35"/>
  <c r="F19" i="35"/>
  <c r="G18" i="35" s="1"/>
  <c r="D19" i="35"/>
  <c r="AF18" i="35"/>
  <c r="Z18" i="35"/>
  <c r="Y18" i="35"/>
  <c r="D18" i="35"/>
  <c r="C18" i="35"/>
  <c r="B18" i="35"/>
  <c r="U17" i="35"/>
  <c r="R17" i="35"/>
  <c r="O17" i="35"/>
  <c r="L17" i="35"/>
  <c r="I17" i="35"/>
  <c r="F17" i="35"/>
  <c r="G16" i="35" s="1"/>
  <c r="D17" i="35"/>
  <c r="AF16" i="35"/>
  <c r="Z16" i="35"/>
  <c r="AA16" i="35" s="1"/>
  <c r="X17" i="35" s="1"/>
  <c r="Y16" i="35"/>
  <c r="D16" i="35"/>
  <c r="C16" i="35"/>
  <c r="B16" i="35"/>
  <c r="U15" i="35"/>
  <c r="R15" i="35"/>
  <c r="O15" i="35"/>
  <c r="L15" i="35"/>
  <c r="I15" i="35"/>
  <c r="F15" i="35"/>
  <c r="G14" i="35" s="1"/>
  <c r="D15" i="35"/>
  <c r="AF14" i="35"/>
  <c r="Z14" i="35"/>
  <c r="AA14" i="35" s="1"/>
  <c r="X15" i="35" s="1"/>
  <c r="Y14" i="35"/>
  <c r="D14" i="35"/>
  <c r="C14" i="35"/>
  <c r="B14" i="35"/>
  <c r="B6" i="32"/>
  <c r="AD6" i="32"/>
  <c r="A4" i="32"/>
  <c r="A2" i="32"/>
  <c r="A1" i="32"/>
  <c r="K65" i="32" l="1"/>
  <c r="M65" i="32"/>
  <c r="S69" i="32"/>
  <c r="Q69" i="32"/>
  <c r="S67" i="32"/>
  <c r="Q67" i="32"/>
  <c r="P63" i="32"/>
  <c r="N63" i="32"/>
  <c r="AA18" i="35"/>
  <c r="X19" i="35" s="1"/>
  <c r="J20" i="35"/>
  <c r="M20" i="35" s="1"/>
  <c r="P20" i="35" s="1"/>
  <c r="S20" i="35" s="1"/>
  <c r="V20" i="35" s="1"/>
  <c r="J18" i="35"/>
  <c r="M18" i="35" s="1"/>
  <c r="P18" i="35" s="1"/>
  <c r="S18" i="35" s="1"/>
  <c r="V18" i="35" s="1"/>
  <c r="J14" i="35"/>
  <c r="M14" i="35" s="1"/>
  <c r="P14" i="35" s="1"/>
  <c r="S14" i="35" s="1"/>
  <c r="V14" i="35" s="1"/>
  <c r="AB20" i="35"/>
  <c r="AB16" i="35"/>
  <c r="AB14" i="35"/>
  <c r="J16" i="35"/>
  <c r="M16" i="35" s="1"/>
  <c r="P16" i="35" s="1"/>
  <c r="S16" i="35" s="1"/>
  <c r="V16" i="35" s="1"/>
  <c r="AB18" i="35"/>
  <c r="T69" i="32" l="1"/>
  <c r="V69" i="32"/>
  <c r="W69" i="32" s="1"/>
  <c r="P65" i="32"/>
  <c r="N65" i="32"/>
  <c r="Q63" i="32"/>
  <c r="S63" i="32"/>
  <c r="V67" i="32"/>
  <c r="W67" i="32" s="1"/>
  <c r="T67" i="32"/>
  <c r="Q65" i="32" l="1"/>
  <c r="S65" i="32"/>
  <c r="V63" i="32"/>
  <c r="W63" i="32" s="1"/>
  <c r="T63" i="32"/>
  <c r="V65" i="32" l="1"/>
  <c r="W65" i="32" s="1"/>
  <c r="T65" i="32"/>
  <c r="U13" i="35" l="1"/>
  <c r="R13" i="35"/>
  <c r="O13" i="35"/>
  <c r="L13" i="35"/>
  <c r="I13" i="35"/>
  <c r="F13" i="35"/>
  <c r="G12" i="35" s="1"/>
  <c r="D13" i="35"/>
  <c r="AF12" i="35"/>
  <c r="Z12" i="35"/>
  <c r="Y12" i="35"/>
  <c r="D12" i="35"/>
  <c r="C12" i="35"/>
  <c r="B12" i="35"/>
  <c r="R11" i="35"/>
  <c r="O11" i="35"/>
  <c r="L11" i="35"/>
  <c r="I11" i="35"/>
  <c r="F11" i="35"/>
  <c r="G10" i="35" s="1"/>
  <c r="D11" i="35"/>
  <c r="AF10" i="35"/>
  <c r="Z10" i="35"/>
  <c r="Y10" i="35"/>
  <c r="D10" i="35"/>
  <c r="C10" i="35"/>
  <c r="B10" i="35"/>
  <c r="U9" i="35"/>
  <c r="R9" i="35"/>
  <c r="O9" i="35"/>
  <c r="L9" i="35"/>
  <c r="I9" i="35"/>
  <c r="F9" i="35"/>
  <c r="G8" i="35" s="1"/>
  <c r="D9" i="35"/>
  <c r="AF8" i="35"/>
  <c r="Z8" i="35"/>
  <c r="Y8" i="35"/>
  <c r="D8" i="35"/>
  <c r="C8" i="35"/>
  <c r="B8" i="35"/>
  <c r="D57" i="32"/>
  <c r="AF56" i="32"/>
  <c r="X56" i="32"/>
  <c r="U56" i="32"/>
  <c r="U57" i="32" s="1"/>
  <c r="R56" i="32"/>
  <c r="R57" i="32" s="1"/>
  <c r="O56" i="32"/>
  <c r="O57" i="32" s="1"/>
  <c r="L56" i="32"/>
  <c r="L57" i="32" s="1"/>
  <c r="I56" i="32"/>
  <c r="I57" i="32" s="1"/>
  <c r="F56" i="32"/>
  <c r="F57" i="32" s="1"/>
  <c r="G56" i="32" s="1"/>
  <c r="D56" i="32"/>
  <c r="C56" i="32"/>
  <c r="B56" i="32"/>
  <c r="D55" i="32"/>
  <c r="AF54" i="32"/>
  <c r="X54" i="32"/>
  <c r="U54" i="32"/>
  <c r="U55" i="32" s="1"/>
  <c r="R54" i="32"/>
  <c r="R55" i="32" s="1"/>
  <c r="O54" i="32"/>
  <c r="O55" i="32" s="1"/>
  <c r="L54" i="32"/>
  <c r="L55" i="32" s="1"/>
  <c r="I54" i="32"/>
  <c r="I55" i="32" s="1"/>
  <c r="F54" i="32"/>
  <c r="F55" i="32" s="1"/>
  <c r="G54" i="32" s="1"/>
  <c r="D54" i="32"/>
  <c r="C54" i="32"/>
  <c r="B54" i="32"/>
  <c r="D53" i="32"/>
  <c r="AF52" i="32"/>
  <c r="X52" i="32"/>
  <c r="U52" i="32"/>
  <c r="U53" i="32" s="1"/>
  <c r="R52" i="32"/>
  <c r="R53" i="32" s="1"/>
  <c r="O52" i="32"/>
  <c r="O53" i="32" s="1"/>
  <c r="L52" i="32"/>
  <c r="L53" i="32" s="1"/>
  <c r="I52" i="32"/>
  <c r="I53" i="32" s="1"/>
  <c r="F52" i="32"/>
  <c r="F53" i="32" s="1"/>
  <c r="G52" i="32" s="1"/>
  <c r="D52" i="32"/>
  <c r="C52" i="32"/>
  <c r="B52" i="32"/>
  <c r="D51" i="32"/>
  <c r="AF50" i="32"/>
  <c r="X50" i="32"/>
  <c r="U50" i="32"/>
  <c r="U51" i="32" s="1"/>
  <c r="R50" i="32"/>
  <c r="R51" i="32" s="1"/>
  <c r="O50" i="32"/>
  <c r="O51" i="32" s="1"/>
  <c r="L50" i="32"/>
  <c r="L51" i="32" s="1"/>
  <c r="I50" i="32"/>
  <c r="I51" i="32" s="1"/>
  <c r="F50" i="32"/>
  <c r="F51" i="32" s="1"/>
  <c r="G50" i="32" s="1"/>
  <c r="D50" i="32"/>
  <c r="C50" i="32"/>
  <c r="B50" i="32"/>
  <c r="D49" i="32"/>
  <c r="AF48" i="32"/>
  <c r="X48" i="32"/>
  <c r="U48" i="32"/>
  <c r="U49" i="32" s="1"/>
  <c r="R48" i="32"/>
  <c r="R49" i="32" s="1"/>
  <c r="O48" i="32"/>
  <c r="O49" i="32" s="1"/>
  <c r="L48" i="32"/>
  <c r="L49" i="32" s="1"/>
  <c r="I48" i="32"/>
  <c r="I49" i="32" s="1"/>
  <c r="F48" i="32"/>
  <c r="F49" i="32" s="1"/>
  <c r="G48" i="32" s="1"/>
  <c r="D48" i="32"/>
  <c r="C48" i="32"/>
  <c r="B48" i="32"/>
  <c r="D47" i="32"/>
  <c r="AF46" i="32"/>
  <c r="X46" i="32"/>
  <c r="U46" i="32"/>
  <c r="U47" i="32" s="1"/>
  <c r="R46" i="32"/>
  <c r="R47" i="32" s="1"/>
  <c r="O46" i="32"/>
  <c r="O47" i="32" s="1"/>
  <c r="L46" i="32"/>
  <c r="L47" i="32" s="1"/>
  <c r="I46" i="32"/>
  <c r="I47" i="32" s="1"/>
  <c r="F46" i="32"/>
  <c r="F47" i="32" s="1"/>
  <c r="G46" i="32" s="1"/>
  <c r="D46" i="32"/>
  <c r="C46" i="32"/>
  <c r="B46" i="32"/>
  <c r="D45" i="32"/>
  <c r="AF44" i="32"/>
  <c r="X44" i="32"/>
  <c r="U44" i="32"/>
  <c r="U45" i="32" s="1"/>
  <c r="R44" i="32"/>
  <c r="R45" i="32" s="1"/>
  <c r="O44" i="32"/>
  <c r="O45" i="32" s="1"/>
  <c r="L44" i="32"/>
  <c r="L45" i="32" s="1"/>
  <c r="I44" i="32"/>
  <c r="I45" i="32" s="1"/>
  <c r="F44" i="32"/>
  <c r="F45" i="32" s="1"/>
  <c r="G44" i="32" s="1"/>
  <c r="D44" i="32"/>
  <c r="C44" i="32"/>
  <c r="B44" i="32"/>
  <c r="D43" i="32"/>
  <c r="AF42" i="32"/>
  <c r="X42" i="32"/>
  <c r="Z42" i="32" s="1"/>
  <c r="U42" i="32"/>
  <c r="U43" i="32" s="1"/>
  <c r="R42" i="32"/>
  <c r="R43" i="32" s="1"/>
  <c r="O42" i="32"/>
  <c r="O43" i="32" s="1"/>
  <c r="L42" i="32"/>
  <c r="L43" i="32" s="1"/>
  <c r="I42" i="32"/>
  <c r="I43" i="32" s="1"/>
  <c r="F42" i="32"/>
  <c r="F43" i="32" s="1"/>
  <c r="AB42" i="32" s="1"/>
  <c r="AC42" i="32" s="1"/>
  <c r="D42" i="32"/>
  <c r="C42" i="32"/>
  <c r="B42" i="32"/>
  <c r="D41" i="32"/>
  <c r="AF40" i="32"/>
  <c r="X40" i="32"/>
  <c r="Z40" i="32" s="1"/>
  <c r="U40" i="32"/>
  <c r="U41" i="32" s="1"/>
  <c r="R40" i="32"/>
  <c r="R41" i="32" s="1"/>
  <c r="O40" i="32"/>
  <c r="O41" i="32" s="1"/>
  <c r="L40" i="32"/>
  <c r="L41" i="32" s="1"/>
  <c r="I40" i="32"/>
  <c r="I41" i="32" s="1"/>
  <c r="F40" i="32"/>
  <c r="F41" i="32" s="1"/>
  <c r="AB40" i="32" s="1"/>
  <c r="AC40" i="32" s="1"/>
  <c r="D40" i="32"/>
  <c r="C40" i="32"/>
  <c r="B40" i="32"/>
  <c r="D39" i="32"/>
  <c r="AF38" i="32"/>
  <c r="X38" i="32"/>
  <c r="Z38" i="32" s="1"/>
  <c r="U38" i="32"/>
  <c r="U39" i="32" s="1"/>
  <c r="R38" i="32"/>
  <c r="R39" i="32" s="1"/>
  <c r="O38" i="32"/>
  <c r="O39" i="32" s="1"/>
  <c r="L38" i="32"/>
  <c r="L39" i="32" s="1"/>
  <c r="I38" i="32"/>
  <c r="I39" i="32" s="1"/>
  <c r="F38" i="32"/>
  <c r="F39" i="32" s="1"/>
  <c r="AB38" i="32" s="1"/>
  <c r="AC38" i="32" s="1"/>
  <c r="D38" i="32"/>
  <c r="C38" i="32"/>
  <c r="B38" i="32"/>
  <c r="D37" i="32"/>
  <c r="AF36" i="32"/>
  <c r="X36" i="32"/>
  <c r="Z36" i="32" s="1"/>
  <c r="U36" i="32"/>
  <c r="U37" i="32" s="1"/>
  <c r="R36" i="32"/>
  <c r="R37" i="32" s="1"/>
  <c r="O36" i="32"/>
  <c r="O37" i="32" s="1"/>
  <c r="L36" i="32"/>
  <c r="L37" i="32" s="1"/>
  <c r="I36" i="32"/>
  <c r="I37" i="32" s="1"/>
  <c r="F36" i="32"/>
  <c r="F37" i="32" s="1"/>
  <c r="AB36" i="32" s="1"/>
  <c r="AC36" i="32" s="1"/>
  <c r="D36" i="32"/>
  <c r="C36" i="32"/>
  <c r="B36" i="32"/>
  <c r="D35" i="32"/>
  <c r="AF34" i="32"/>
  <c r="X34" i="32"/>
  <c r="Z34" i="32" s="1"/>
  <c r="U34" i="32"/>
  <c r="U35" i="32" s="1"/>
  <c r="R34" i="32"/>
  <c r="R35" i="32" s="1"/>
  <c r="O34" i="32"/>
  <c r="O35" i="32" s="1"/>
  <c r="L34" i="32"/>
  <c r="L35" i="32" s="1"/>
  <c r="I34" i="32"/>
  <c r="I35" i="32" s="1"/>
  <c r="F34" i="32"/>
  <c r="F35" i="32" s="1"/>
  <c r="AB34" i="32" s="1"/>
  <c r="AC34" i="32" s="1"/>
  <c r="D34" i="32"/>
  <c r="C34" i="32"/>
  <c r="B34" i="32"/>
  <c r="D33" i="32"/>
  <c r="AF32" i="32"/>
  <c r="X32" i="32"/>
  <c r="Z32" i="32" s="1"/>
  <c r="U32" i="32"/>
  <c r="U33" i="32" s="1"/>
  <c r="R32" i="32"/>
  <c r="R33" i="32" s="1"/>
  <c r="O32" i="32"/>
  <c r="O33" i="32" s="1"/>
  <c r="L32" i="32"/>
  <c r="L33" i="32" s="1"/>
  <c r="I32" i="32"/>
  <c r="I33" i="32" s="1"/>
  <c r="F32" i="32"/>
  <c r="F33" i="32" s="1"/>
  <c r="AB32" i="32" s="1"/>
  <c r="AC32" i="32" s="1"/>
  <c r="D32" i="32"/>
  <c r="C32" i="32"/>
  <c r="B32" i="32"/>
  <c r="D31" i="32"/>
  <c r="AF30" i="32"/>
  <c r="X30" i="32"/>
  <c r="Z30" i="32" s="1"/>
  <c r="U30" i="32"/>
  <c r="U31" i="32" s="1"/>
  <c r="R30" i="32"/>
  <c r="R31" i="32" s="1"/>
  <c r="O30" i="32"/>
  <c r="O31" i="32" s="1"/>
  <c r="L30" i="32"/>
  <c r="L31" i="32" s="1"/>
  <c r="I30" i="32"/>
  <c r="I31" i="32" s="1"/>
  <c r="F30" i="32"/>
  <c r="F31" i="32" s="1"/>
  <c r="AB30" i="32" s="1"/>
  <c r="AC30" i="32" s="1"/>
  <c r="D30" i="32"/>
  <c r="C30" i="32"/>
  <c r="B30" i="32"/>
  <c r="D29" i="32"/>
  <c r="AF28" i="32"/>
  <c r="X28" i="32"/>
  <c r="Z28" i="32" s="1"/>
  <c r="U28" i="32"/>
  <c r="U29" i="32" s="1"/>
  <c r="R28" i="32"/>
  <c r="R29" i="32" s="1"/>
  <c r="O28" i="32"/>
  <c r="O29" i="32" s="1"/>
  <c r="L28" i="32"/>
  <c r="L29" i="32" s="1"/>
  <c r="I28" i="32"/>
  <c r="I29" i="32" s="1"/>
  <c r="F28" i="32"/>
  <c r="F29" i="32" s="1"/>
  <c r="AB28" i="32" s="1"/>
  <c r="AC28" i="32" s="1"/>
  <c r="D28" i="32"/>
  <c r="C28" i="32"/>
  <c r="B28" i="32"/>
  <c r="D27" i="32"/>
  <c r="AF26" i="32"/>
  <c r="X26" i="32"/>
  <c r="Z26" i="32" s="1"/>
  <c r="U26" i="32"/>
  <c r="U27" i="32" s="1"/>
  <c r="R26" i="32"/>
  <c r="R27" i="32" s="1"/>
  <c r="O26" i="32"/>
  <c r="O27" i="32" s="1"/>
  <c r="L26" i="32"/>
  <c r="L27" i="32" s="1"/>
  <c r="I26" i="32"/>
  <c r="I27" i="32" s="1"/>
  <c r="F26" i="32"/>
  <c r="F27" i="32" s="1"/>
  <c r="AB26" i="32" s="1"/>
  <c r="AC26" i="32" s="1"/>
  <c r="D26" i="32"/>
  <c r="C26" i="32"/>
  <c r="B26" i="32"/>
  <c r="D25" i="32"/>
  <c r="AF24" i="32"/>
  <c r="X24" i="32"/>
  <c r="Z24" i="32" s="1"/>
  <c r="U24" i="32"/>
  <c r="U25" i="32" s="1"/>
  <c r="R24" i="32"/>
  <c r="R25" i="32" s="1"/>
  <c r="O24" i="32"/>
  <c r="O25" i="32" s="1"/>
  <c r="L24" i="32"/>
  <c r="L25" i="32" s="1"/>
  <c r="I24" i="32"/>
  <c r="I25" i="32" s="1"/>
  <c r="F24" i="32"/>
  <c r="F25" i="32" s="1"/>
  <c r="D24" i="32"/>
  <c r="C24" i="32"/>
  <c r="B24" i="32"/>
  <c r="AF22" i="32"/>
  <c r="X22" i="32"/>
  <c r="Y22" i="32" s="1"/>
  <c r="U22" i="32"/>
  <c r="U23" i="32" s="1"/>
  <c r="R22" i="32"/>
  <c r="R23" i="32" s="1"/>
  <c r="O22" i="32"/>
  <c r="O23" i="32" s="1"/>
  <c r="L22" i="32"/>
  <c r="L23" i="32" s="1"/>
  <c r="I22" i="32"/>
  <c r="I23" i="32" s="1"/>
  <c r="F22" i="32"/>
  <c r="F23" i="32" s="1"/>
  <c r="D22" i="32"/>
  <c r="C22" i="32"/>
  <c r="B22" i="32"/>
  <c r="D21" i="32"/>
  <c r="AF20" i="32"/>
  <c r="X20" i="32"/>
  <c r="Y20" i="32" s="1"/>
  <c r="U20" i="32"/>
  <c r="U21" i="32" s="1"/>
  <c r="R20" i="32"/>
  <c r="R21" i="32" s="1"/>
  <c r="O20" i="32"/>
  <c r="O21" i="32" s="1"/>
  <c r="L20" i="32"/>
  <c r="L21" i="32" s="1"/>
  <c r="I20" i="32"/>
  <c r="I21" i="32" s="1"/>
  <c r="F20" i="32"/>
  <c r="F21" i="32" s="1"/>
  <c r="D20" i="32"/>
  <c r="C20" i="32"/>
  <c r="B20" i="32"/>
  <c r="D19" i="32"/>
  <c r="AF18" i="32"/>
  <c r="X18" i="32"/>
  <c r="Y18" i="32" s="1"/>
  <c r="U18" i="32"/>
  <c r="U19" i="32" s="1"/>
  <c r="R18" i="32"/>
  <c r="R19" i="32" s="1"/>
  <c r="O18" i="32"/>
  <c r="O19" i="32" s="1"/>
  <c r="L18" i="32"/>
  <c r="L19" i="32" s="1"/>
  <c r="I18" i="32"/>
  <c r="I19" i="32" s="1"/>
  <c r="F18" i="32"/>
  <c r="F19" i="32" s="1"/>
  <c r="D18" i="32"/>
  <c r="C18" i="32"/>
  <c r="B18" i="32"/>
  <c r="U13" i="32"/>
  <c r="R13" i="32"/>
  <c r="O13" i="32"/>
  <c r="L13" i="32"/>
  <c r="I13" i="32"/>
  <c r="F13" i="32"/>
  <c r="G12" i="32" s="1"/>
  <c r="D13" i="32"/>
  <c r="AF12" i="32"/>
  <c r="Z12" i="32"/>
  <c r="Y12" i="32"/>
  <c r="D12" i="32"/>
  <c r="C12" i="32"/>
  <c r="B12" i="32"/>
  <c r="U15" i="32"/>
  <c r="R15" i="32"/>
  <c r="O15" i="32"/>
  <c r="L15" i="32"/>
  <c r="I15" i="32"/>
  <c r="F15" i="32"/>
  <c r="G14" i="32" s="1"/>
  <c r="D15" i="32"/>
  <c r="AF14" i="32"/>
  <c r="Z14" i="32"/>
  <c r="Y14" i="32"/>
  <c r="D14" i="32"/>
  <c r="C14" i="32"/>
  <c r="B14" i="32"/>
  <c r="U11" i="32"/>
  <c r="R11" i="32"/>
  <c r="O11" i="32"/>
  <c r="L11" i="32"/>
  <c r="I11" i="32"/>
  <c r="F11" i="32"/>
  <c r="G10" i="32" s="1"/>
  <c r="D11" i="32"/>
  <c r="AF10" i="32"/>
  <c r="Z10" i="32"/>
  <c r="Y10" i="32"/>
  <c r="D10" i="32"/>
  <c r="C10" i="32"/>
  <c r="B10" i="32"/>
  <c r="U17" i="32"/>
  <c r="R17" i="32"/>
  <c r="O17" i="32"/>
  <c r="L17" i="32"/>
  <c r="I17" i="32"/>
  <c r="F17" i="32"/>
  <c r="G16" i="32" s="1"/>
  <c r="D17" i="32"/>
  <c r="AF16" i="32"/>
  <c r="Z16" i="32"/>
  <c r="Y16" i="32"/>
  <c r="D16" i="32"/>
  <c r="C16" i="32"/>
  <c r="B16" i="32"/>
  <c r="U9" i="32"/>
  <c r="R9" i="32"/>
  <c r="O9" i="32"/>
  <c r="L9" i="32"/>
  <c r="I9" i="32"/>
  <c r="F9" i="32"/>
  <c r="G8" i="32" s="1"/>
  <c r="D9" i="32"/>
  <c r="AF8" i="32"/>
  <c r="Z8" i="32"/>
  <c r="Y8" i="32"/>
  <c r="D8" i="32"/>
  <c r="C8" i="32"/>
  <c r="B8" i="32"/>
  <c r="H8" i="32" l="1"/>
  <c r="AA8" i="35"/>
  <c r="X9" i="35" s="1"/>
  <c r="AB8" i="35" s="1"/>
  <c r="AA16" i="32"/>
  <c r="X17" i="32" s="1"/>
  <c r="AB52" i="32"/>
  <c r="AC52" i="32" s="1"/>
  <c r="AA14" i="32"/>
  <c r="X15" i="32" s="1"/>
  <c r="AB14" i="32" s="1"/>
  <c r="AA8" i="32"/>
  <c r="X9" i="32" s="1"/>
  <c r="AA10" i="32"/>
  <c r="X11" i="32" s="1"/>
  <c r="AB10" i="32" s="1"/>
  <c r="AA12" i="32"/>
  <c r="X13" i="32" s="1"/>
  <c r="AB12" i="32" s="1"/>
  <c r="AA12" i="35"/>
  <c r="X13" i="35" s="1"/>
  <c r="AB12" i="35" s="1"/>
  <c r="J12" i="35"/>
  <c r="M12" i="35" s="1"/>
  <c r="J8" i="35"/>
  <c r="M8" i="35" s="1"/>
  <c r="AB16" i="32"/>
  <c r="AA10" i="35"/>
  <c r="X11" i="35" s="1"/>
  <c r="AB10" i="35" s="1"/>
  <c r="J10" i="35"/>
  <c r="K10" i="35" s="1"/>
  <c r="G26" i="32"/>
  <c r="H26" i="32" s="1"/>
  <c r="G28" i="32"/>
  <c r="H28" i="32" s="1"/>
  <c r="G30" i="32"/>
  <c r="H30" i="32" s="1"/>
  <c r="G32" i="32"/>
  <c r="J32" i="32" s="1"/>
  <c r="G34" i="32"/>
  <c r="H34" i="32" s="1"/>
  <c r="G36" i="32"/>
  <c r="H36" i="32" s="1"/>
  <c r="G38" i="32"/>
  <c r="H38" i="32" s="1"/>
  <c r="G40" i="32"/>
  <c r="J40" i="32" s="1"/>
  <c r="G42" i="32"/>
  <c r="H42" i="32" s="1"/>
  <c r="AB44" i="32"/>
  <c r="AC44" i="32" s="1"/>
  <c r="Y24" i="32"/>
  <c r="AA24" i="32" s="1"/>
  <c r="X25" i="32" s="1"/>
  <c r="Y26" i="32"/>
  <c r="AA26" i="32" s="1"/>
  <c r="X27" i="32" s="1"/>
  <c r="Y28" i="32"/>
  <c r="AA28" i="32" s="1"/>
  <c r="X29" i="32" s="1"/>
  <c r="Y30" i="32"/>
  <c r="AA30" i="32" s="1"/>
  <c r="X31" i="32" s="1"/>
  <c r="Y32" i="32"/>
  <c r="AA32" i="32" s="1"/>
  <c r="X33" i="32" s="1"/>
  <c r="Y34" i="32"/>
  <c r="AA34" i="32" s="1"/>
  <c r="X35" i="32" s="1"/>
  <c r="Y36" i="32"/>
  <c r="AA36" i="32" s="1"/>
  <c r="X37" i="32" s="1"/>
  <c r="Y38" i="32"/>
  <c r="AA38" i="32" s="1"/>
  <c r="X39" i="32" s="1"/>
  <c r="Y40" i="32"/>
  <c r="AA40" i="32" s="1"/>
  <c r="X41" i="32" s="1"/>
  <c r="Y42" i="32"/>
  <c r="AA42" i="32" s="1"/>
  <c r="X43" i="32" s="1"/>
  <c r="AB48" i="32"/>
  <c r="AC48" i="32" s="1"/>
  <c r="AB56" i="32"/>
  <c r="AC56" i="32" s="1"/>
  <c r="AB8" i="32"/>
  <c r="J8" i="32"/>
  <c r="J10" i="32"/>
  <c r="J12" i="32"/>
  <c r="G18" i="32"/>
  <c r="AB18" i="32"/>
  <c r="AC18" i="32" s="1"/>
  <c r="G20" i="32"/>
  <c r="AB20" i="32"/>
  <c r="AC20" i="32" s="1"/>
  <c r="G22" i="32"/>
  <c r="AB22" i="32"/>
  <c r="AC22" i="32" s="1"/>
  <c r="AB24" i="32"/>
  <c r="AC24" i="32" s="1"/>
  <c r="G24" i="32"/>
  <c r="J16" i="32"/>
  <c r="K16" i="32" s="1"/>
  <c r="J14" i="32"/>
  <c r="Z18" i="32"/>
  <c r="AA18" i="32" s="1"/>
  <c r="X19" i="32" s="1"/>
  <c r="Z20" i="32"/>
  <c r="AA20" i="32" s="1"/>
  <c r="X21" i="32" s="1"/>
  <c r="Z22" i="32"/>
  <c r="AA22" i="32" s="1"/>
  <c r="X23" i="32" s="1"/>
  <c r="J26" i="32"/>
  <c r="J28" i="32"/>
  <c r="J30" i="32"/>
  <c r="H32" i="32"/>
  <c r="J34" i="32"/>
  <c r="J36" i="32"/>
  <c r="J38" i="32"/>
  <c r="H40" i="32"/>
  <c r="J42" i="32"/>
  <c r="J46" i="32"/>
  <c r="H46" i="32"/>
  <c r="Y46" i="32"/>
  <c r="Z46" i="32"/>
  <c r="J50" i="32"/>
  <c r="H50" i="32"/>
  <c r="Y50" i="32"/>
  <c r="Z50" i="32"/>
  <c r="J54" i="32"/>
  <c r="H54" i="32"/>
  <c r="Y54" i="32"/>
  <c r="Z54" i="32"/>
  <c r="J44" i="32"/>
  <c r="H44" i="32"/>
  <c r="Y44" i="32"/>
  <c r="Z44" i="32"/>
  <c r="AB46" i="32"/>
  <c r="AC46" i="32" s="1"/>
  <c r="J48" i="32"/>
  <c r="H48" i="32"/>
  <c r="Y48" i="32"/>
  <c r="Z48" i="32"/>
  <c r="AB50" i="32"/>
  <c r="AC50" i="32" s="1"/>
  <c r="J52" i="32"/>
  <c r="H52" i="32"/>
  <c r="Y52" i="32"/>
  <c r="Z52" i="32"/>
  <c r="AB54" i="32"/>
  <c r="AC54" i="32" s="1"/>
  <c r="J56" i="32"/>
  <c r="H56" i="32"/>
  <c r="Y56" i="32"/>
  <c r="Z56" i="32"/>
  <c r="AC10" i="35" l="1"/>
  <c r="AC16" i="35"/>
  <c r="AC14" i="35"/>
  <c r="AC20" i="35"/>
  <c r="AC18" i="35"/>
  <c r="K12" i="32"/>
  <c r="K10" i="32"/>
  <c r="K14" i="32"/>
  <c r="K8" i="32"/>
  <c r="AC8" i="35"/>
  <c r="AC12" i="35"/>
  <c r="AC12" i="32"/>
  <c r="AC14" i="32"/>
  <c r="AC10" i="32"/>
  <c r="AC8" i="32"/>
  <c r="AC16" i="32"/>
  <c r="K8" i="35"/>
  <c r="M10" i="35"/>
  <c r="N10" i="35" s="1"/>
  <c r="P12" i="35"/>
  <c r="P8" i="35"/>
  <c r="AA56" i="32"/>
  <c r="X57" i="32" s="1"/>
  <c r="AA48" i="32"/>
  <c r="X49" i="32" s="1"/>
  <c r="M56" i="32"/>
  <c r="K56" i="32"/>
  <c r="M48" i="32"/>
  <c r="K48" i="32"/>
  <c r="M16" i="32"/>
  <c r="J24" i="32"/>
  <c r="H24" i="32"/>
  <c r="J22" i="32"/>
  <c r="H22" i="32"/>
  <c r="J18" i="32"/>
  <c r="H18" i="32"/>
  <c r="M12" i="32"/>
  <c r="M10" i="32"/>
  <c r="M8" i="32"/>
  <c r="AA52" i="32"/>
  <c r="X53" i="32" s="1"/>
  <c r="M52" i="32"/>
  <c r="K52" i="32"/>
  <c r="AA44" i="32"/>
  <c r="X45" i="32" s="1"/>
  <c r="M44" i="32"/>
  <c r="K44" i="32"/>
  <c r="AA54" i="32"/>
  <c r="X55" i="32" s="1"/>
  <c r="M54" i="32"/>
  <c r="K54" i="32"/>
  <c r="AA50" i="32"/>
  <c r="X51" i="32" s="1"/>
  <c r="M50" i="32"/>
  <c r="K50" i="32"/>
  <c r="AA46" i="32"/>
  <c r="X47" i="32" s="1"/>
  <c r="M46" i="32"/>
  <c r="K46" i="32"/>
  <c r="M42" i="32"/>
  <c r="K42" i="32"/>
  <c r="M40" i="32"/>
  <c r="K40" i="32"/>
  <c r="M38" i="32"/>
  <c r="K38" i="32"/>
  <c r="M36" i="32"/>
  <c r="K36" i="32"/>
  <c r="M34" i="32"/>
  <c r="K34" i="32"/>
  <c r="M32" i="32"/>
  <c r="K32" i="32"/>
  <c r="M30" i="32"/>
  <c r="K30" i="32"/>
  <c r="M28" i="32"/>
  <c r="K28" i="32"/>
  <c r="M26" i="32"/>
  <c r="K26" i="32"/>
  <c r="M14" i="32"/>
  <c r="J20" i="32"/>
  <c r="H20" i="32"/>
  <c r="N14" i="32" l="1"/>
  <c r="N8" i="32"/>
  <c r="N10" i="32"/>
  <c r="N16" i="32"/>
  <c r="N12" i="32"/>
  <c r="N8" i="35"/>
  <c r="P10" i="35"/>
  <c r="Q10" i="35" s="1"/>
  <c r="S8" i="35"/>
  <c r="S12" i="35"/>
  <c r="P14" i="32"/>
  <c r="P50" i="32"/>
  <c r="N50" i="32"/>
  <c r="P44" i="32"/>
  <c r="N44" i="32"/>
  <c r="P8" i="32"/>
  <c r="P10" i="32"/>
  <c r="P12" i="32"/>
  <c r="M18" i="32"/>
  <c r="K18" i="32"/>
  <c r="M22" i="32"/>
  <c r="K22" i="32"/>
  <c r="M24" i="32"/>
  <c r="K24" i="32"/>
  <c r="P48" i="32"/>
  <c r="N48" i="32"/>
  <c r="P56" i="32"/>
  <c r="N56" i="32"/>
  <c r="M20" i="32"/>
  <c r="K20" i="32"/>
  <c r="P26" i="32"/>
  <c r="N26" i="32"/>
  <c r="P28" i="32"/>
  <c r="N28" i="32"/>
  <c r="P30" i="32"/>
  <c r="N30" i="32"/>
  <c r="P32" i="32"/>
  <c r="N32" i="32"/>
  <c r="P34" i="32"/>
  <c r="N34" i="32"/>
  <c r="P36" i="32"/>
  <c r="N36" i="32"/>
  <c r="P38" i="32"/>
  <c r="N38" i="32"/>
  <c r="P40" i="32"/>
  <c r="N40" i="32"/>
  <c r="P42" i="32"/>
  <c r="N42" i="32"/>
  <c r="P46" i="32"/>
  <c r="N46" i="32"/>
  <c r="P54" i="32"/>
  <c r="N54" i="32"/>
  <c r="P52" i="32"/>
  <c r="N52" i="32"/>
  <c r="P16" i="32"/>
  <c r="Q8" i="32" l="1"/>
  <c r="Q10" i="32"/>
  <c r="Q12" i="32"/>
  <c r="Q16" i="32"/>
  <c r="Q14" i="32"/>
  <c r="Q8" i="35"/>
  <c r="S10" i="35"/>
  <c r="T10" i="35" s="1"/>
  <c r="V12" i="35"/>
  <c r="V8" i="35"/>
  <c r="S16" i="32"/>
  <c r="S14" i="32"/>
  <c r="S52" i="32"/>
  <c r="Q52" i="32"/>
  <c r="S54" i="32"/>
  <c r="Q54" i="32"/>
  <c r="S46" i="32"/>
  <c r="Q46" i="32"/>
  <c r="S42" i="32"/>
  <c r="Q42" i="32"/>
  <c r="S40" i="32"/>
  <c r="Q40" i="32"/>
  <c r="S38" i="32"/>
  <c r="Q38" i="32"/>
  <c r="S36" i="32"/>
  <c r="Q36" i="32"/>
  <c r="S34" i="32"/>
  <c r="Q34" i="32"/>
  <c r="S32" i="32"/>
  <c r="Q32" i="32"/>
  <c r="S30" i="32"/>
  <c r="Q30" i="32"/>
  <c r="S28" i="32"/>
  <c r="Q28" i="32"/>
  <c r="S26" i="32"/>
  <c r="Q26" i="32"/>
  <c r="P20" i="32"/>
  <c r="N20" i="32"/>
  <c r="S56" i="32"/>
  <c r="Q56" i="32"/>
  <c r="S48" i="32"/>
  <c r="Q48" i="32"/>
  <c r="P24" i="32"/>
  <c r="N24" i="32"/>
  <c r="P22" i="32"/>
  <c r="N22" i="32"/>
  <c r="P18" i="32"/>
  <c r="N18" i="32"/>
  <c r="S12" i="32"/>
  <c r="S10" i="32"/>
  <c r="S8" i="32"/>
  <c r="S44" i="32"/>
  <c r="Q44" i="32"/>
  <c r="S50" i="32"/>
  <c r="Q50" i="32"/>
  <c r="T8" i="32" l="1"/>
  <c r="T16" i="32"/>
  <c r="T10" i="32"/>
  <c r="T12" i="32"/>
  <c r="T14" i="32"/>
  <c r="T8" i="35"/>
  <c r="V10" i="35"/>
  <c r="W10" i="35" s="1"/>
  <c r="V14" i="32"/>
  <c r="V16" i="32"/>
  <c r="V50" i="32"/>
  <c r="W50" i="32" s="1"/>
  <c r="T50" i="32"/>
  <c r="V44" i="32"/>
  <c r="W44" i="32" s="1"/>
  <c r="T44" i="32"/>
  <c r="V8" i="32"/>
  <c r="V10" i="32"/>
  <c r="V12" i="32"/>
  <c r="W12" i="32" s="1"/>
  <c r="S18" i="32"/>
  <c r="Q18" i="32"/>
  <c r="S22" i="32"/>
  <c r="Q22" i="32"/>
  <c r="S24" i="32"/>
  <c r="Q24" i="32"/>
  <c r="V48" i="32"/>
  <c r="W48" i="32" s="1"/>
  <c r="T48" i="32"/>
  <c r="V56" i="32"/>
  <c r="W56" i="32" s="1"/>
  <c r="T56" i="32"/>
  <c r="S20" i="32"/>
  <c r="Q20" i="32"/>
  <c r="V26" i="32"/>
  <c r="W26" i="32" s="1"/>
  <c r="T26" i="32"/>
  <c r="V28" i="32"/>
  <c r="W28" i="32" s="1"/>
  <c r="T28" i="32"/>
  <c r="V30" i="32"/>
  <c r="W30" i="32" s="1"/>
  <c r="T30" i="32"/>
  <c r="V32" i="32"/>
  <c r="W32" i="32" s="1"/>
  <c r="T32" i="32"/>
  <c r="V34" i="32"/>
  <c r="W34" i="32" s="1"/>
  <c r="T34" i="32"/>
  <c r="V36" i="32"/>
  <c r="W36" i="32" s="1"/>
  <c r="T36" i="32"/>
  <c r="V38" i="32"/>
  <c r="W38" i="32" s="1"/>
  <c r="T38" i="32"/>
  <c r="V40" i="32"/>
  <c r="W40" i="32" s="1"/>
  <c r="T40" i="32"/>
  <c r="V42" i="32"/>
  <c r="W42" i="32" s="1"/>
  <c r="T42" i="32"/>
  <c r="V46" i="32"/>
  <c r="W46" i="32" s="1"/>
  <c r="T46" i="32"/>
  <c r="V54" i="32"/>
  <c r="W54" i="32" s="1"/>
  <c r="T54" i="32"/>
  <c r="V52" i="32"/>
  <c r="W52" i="32" s="1"/>
  <c r="T52" i="32"/>
  <c r="W16" i="32" l="1"/>
  <c r="W14" i="32"/>
  <c r="W10" i="32"/>
  <c r="W8" i="32"/>
  <c r="W8" i="35"/>
  <c r="V20" i="32"/>
  <c r="W20" i="32" s="1"/>
  <c r="T20" i="32"/>
  <c r="V24" i="32"/>
  <c r="W24" i="32" s="1"/>
  <c r="T24" i="32"/>
  <c r="V22" i="32"/>
  <c r="W22" i="32" s="1"/>
  <c r="T22" i="32"/>
  <c r="V18" i="32"/>
  <c r="W18" i="32" s="1"/>
  <c r="T18" i="32"/>
</calcChain>
</file>

<file path=xl/sharedStrings.xml><?xml version="1.0" encoding="utf-8"?>
<sst xmlns="http://schemas.openxmlformats.org/spreadsheetml/2006/main" count="431" uniqueCount="78">
  <si>
    <t>мс</t>
  </si>
  <si>
    <t>кмс</t>
  </si>
  <si>
    <t>Разряд</t>
  </si>
  <si>
    <t>Д.р.</t>
  </si>
  <si>
    <t>Тренер</t>
  </si>
  <si>
    <t>Фамилия Имя</t>
  </si>
  <si>
    <t>№№</t>
  </si>
  <si>
    <t>сумма</t>
  </si>
  <si>
    <t>место</t>
  </si>
  <si>
    <t>Место</t>
  </si>
  <si>
    <t>60
очки</t>
  </si>
  <si>
    <t>Длина
очки</t>
  </si>
  <si>
    <t>Ядро
очки</t>
  </si>
  <si>
    <t>Высота
очки</t>
  </si>
  <si>
    <t>60м с/б
очки</t>
  </si>
  <si>
    <t>Шест
очки</t>
  </si>
  <si>
    <t>1000м
очки</t>
  </si>
  <si>
    <t>Команда,
организация</t>
  </si>
  <si>
    <t>Сумма</t>
  </si>
  <si>
    <t>Очки</t>
  </si>
  <si>
    <t>25+15</t>
  </si>
  <si>
    <t>22+5</t>
  </si>
  <si>
    <t>20+5</t>
  </si>
  <si>
    <t>19+5</t>
  </si>
  <si>
    <t>18+5</t>
  </si>
  <si>
    <t>лич</t>
  </si>
  <si>
    <t>2</t>
  </si>
  <si>
    <t>КМС</t>
  </si>
  <si>
    <t>1</t>
  </si>
  <si>
    <t>КАЗАНЬ</t>
  </si>
  <si>
    <t>СДЮСШОР ЛА</t>
  </si>
  <si>
    <t>ЗАРИПОВ РАИЛЬ</t>
  </si>
  <si>
    <t>ШАГИМАРДАНОВ БУЛАТ</t>
  </si>
  <si>
    <t>БРАЙНИН СЕРГЕЙ</t>
  </si>
  <si>
    <t>ФАЙЗУЛЛИНА ГП</t>
  </si>
  <si>
    <t>НЕФТЕХИМИК</t>
  </si>
  <si>
    <t xml:space="preserve"> </t>
  </si>
  <si>
    <t>НОСОВА МЕ</t>
  </si>
  <si>
    <t>2,57,8</t>
  </si>
  <si>
    <t>3,06,3</t>
  </si>
  <si>
    <t>2,48,1</t>
  </si>
  <si>
    <t>3,08,2</t>
  </si>
  <si>
    <t>2,47,4</t>
  </si>
  <si>
    <t>2,46,3</t>
  </si>
  <si>
    <t>3,13,2</t>
  </si>
  <si>
    <t>2,45,2</t>
  </si>
  <si>
    <t>2,59,9</t>
  </si>
  <si>
    <t>ШАРИФУЛЛИН ИЛЬНАЗ</t>
  </si>
  <si>
    <t>г. Казань, Футбольно-легкоатлетический манеж</t>
  </si>
  <si>
    <t>ВК</t>
  </si>
  <si>
    <t>сошел</t>
  </si>
  <si>
    <t>НЯ</t>
  </si>
  <si>
    <t>3</t>
  </si>
  <si>
    <t>2Ю</t>
  </si>
  <si>
    <t>ПЕРВЕНСТВО РЕСПУБЛИКИ ТАТАРСТАН ПО МНОГОБОРЬЯМ</t>
  </si>
  <si>
    <t>РЕСПУБЛИКАНСКИЙ ЦЕНТР ФИЗИЧЕСКОЙ КУЛЬТУРЫ И ЮНОШЕСКОГО СПОРТА РТ</t>
  </si>
  <si>
    <t>2,54,83</t>
  </si>
  <si>
    <t>3,09,95</t>
  </si>
  <si>
    <t>3,10,44</t>
  </si>
  <si>
    <t>2,46,11</t>
  </si>
  <si>
    <t>2,55,01</t>
  </si>
  <si>
    <t>2,59,34</t>
  </si>
  <si>
    <t>2,55,91</t>
  </si>
  <si>
    <t>3,01,50</t>
  </si>
  <si>
    <t>МУЖЧИНЫ 1997г.р. и старше</t>
  </si>
  <si>
    <t>ЮНИОРЫ 1998-1999г.р.</t>
  </si>
  <si>
    <t>23 ДЕКАБРЯ 2016г.</t>
  </si>
  <si>
    <t>ЦЕНТР СПОРТИВНОЙ ПОДГОТОВКИ МДМС РЕСПУБЛИКИ ТАТАРСТАН</t>
  </si>
  <si>
    <t>ЗИМНИЙ ЛИЧНЫЙ ЧЕМПИОНАТ И ПЕРВЕНСТВО РЕСПУБЛИКИ ТАТАРСТАН СРЕДИ ЮНИОРОВ ДО 20 ЛЕТ ПО ЛЕГКОЙ АТЛЕТИКЕ В ПОМЕЩЕНИИ</t>
  </si>
  <si>
    <t>НИЖНЕКАМСК</t>
  </si>
  <si>
    <t>ВОСТРИКОВА ИА, ЗАХАРЧУК ДГ</t>
  </si>
  <si>
    <t>2,50,9</t>
  </si>
  <si>
    <t>3,15,9</t>
  </si>
  <si>
    <t>3,00,8</t>
  </si>
  <si>
    <t>50,9</t>
  </si>
  <si>
    <t>08,2</t>
  </si>
  <si>
    <t>00,8</t>
  </si>
  <si>
    <t>15,9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</si>
</sst>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/mm/yy;@"/>
  </numFmts>
  <fonts count="15" x14ac:knownFonts="1"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name val="Times New Roman Cyr"/>
      <charset val="204"/>
    </font>
    <font>
      <sz val="12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7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4" fillId="0" borderId="0"/>
  </cellStyleXfs>
  <cellXfs count="82">
    <xf numFmtId="0" fontId="0" fillId="0" borderId="0" xfId="0"/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8" fillId="0" borderId="0" xfId="0" applyFont="1"/>
    <xf numFmtId="0" fontId="8" fillId="0" borderId="0" xfId="1" applyFont="1"/>
    <xf numFmtId="0" fontId="8" fillId="0" borderId="0" xfId="1" applyFont="1" applyBorder="1"/>
    <xf numFmtId="0" fontId="8" fillId="0" borderId="1" xfId="18" applyFont="1" applyBorder="1" applyAlignment="1">
      <alignment vertical="top"/>
    </xf>
    <xf numFmtId="0" fontId="8" fillId="0" borderId="1" xfId="18" applyFont="1" applyBorder="1" applyAlignment="1">
      <alignment horizontal="center" vertical="top"/>
    </xf>
    <xf numFmtId="1" fontId="8" fillId="0" borderId="1" xfId="18" applyNumberFormat="1" applyFont="1" applyBorder="1" applyAlignment="1">
      <alignment horizontal="center" vertical="top"/>
    </xf>
    <xf numFmtId="0" fontId="8" fillId="0" borderId="2" xfId="1" applyFont="1" applyBorder="1" applyAlignment="1">
      <alignment horizontal="left" vertical="top"/>
    </xf>
    <xf numFmtId="165" fontId="8" fillId="0" borderId="2" xfId="1" applyNumberFormat="1" applyFont="1" applyBorder="1" applyAlignment="1">
      <alignment horizontal="center" vertical="top"/>
    </xf>
    <xf numFmtId="0" fontId="8" fillId="0" borderId="2" xfId="1" applyNumberFormat="1" applyFont="1" applyBorder="1" applyAlignment="1">
      <alignment horizontal="center" vertical="top"/>
    </xf>
    <xf numFmtId="2" fontId="8" fillId="0" borderId="2" xfId="1" applyNumberFormat="1" applyFont="1" applyBorder="1" applyAlignment="1">
      <alignment horizontal="center" vertical="top"/>
    </xf>
    <xf numFmtId="1" fontId="8" fillId="0" borderId="2" xfId="1" applyNumberFormat="1" applyFont="1" applyBorder="1" applyAlignment="1">
      <alignment horizontal="center" vertical="top"/>
    </xf>
    <xf numFmtId="1" fontId="9" fillId="0" borderId="2" xfId="1" applyNumberFormat="1" applyFont="1" applyBorder="1" applyAlignment="1">
      <alignment horizontal="center" vertical="top"/>
    </xf>
    <xf numFmtId="165" fontId="8" fillId="0" borderId="1" xfId="1" applyNumberFormat="1" applyFont="1" applyBorder="1" applyAlignment="1">
      <alignment horizontal="center" vertical="top" wrapText="1"/>
    </xf>
    <xf numFmtId="1" fontId="9" fillId="0" borderId="1" xfId="18" applyNumberFormat="1" applyFont="1" applyBorder="1" applyAlignment="1">
      <alignment horizontal="center" vertical="top"/>
    </xf>
    <xf numFmtId="0" fontId="9" fillId="0" borderId="2" xfId="18" applyFont="1" applyBorder="1" applyAlignment="1">
      <alignment horizontal="center" vertical="top"/>
    </xf>
    <xf numFmtId="0" fontId="9" fillId="0" borderId="0" xfId="18" applyFont="1" applyBorder="1"/>
    <xf numFmtId="0" fontId="9" fillId="0" borderId="0" xfId="1" applyFont="1" applyBorder="1" applyAlignment="1">
      <alignment horizontal="center"/>
    </xf>
    <xf numFmtId="0" fontId="8" fillId="0" borderId="0" xfId="18" applyFont="1" applyBorder="1"/>
    <xf numFmtId="0" fontId="6" fillId="0" borderId="0" xfId="0" applyFont="1" applyBorder="1" applyAlignment="1">
      <alignment horizontal="center" vertical="center"/>
    </xf>
    <xf numFmtId="165" fontId="8" fillId="0" borderId="0" xfId="18" applyNumberFormat="1" applyFont="1" applyBorder="1"/>
    <xf numFmtId="0" fontId="8" fillId="0" borderId="0" xfId="0" applyFont="1" applyBorder="1"/>
    <xf numFmtId="49" fontId="8" fillId="0" borderId="0" xfId="18" applyNumberFormat="1" applyFont="1" applyBorder="1"/>
    <xf numFmtId="0" fontId="10" fillId="0" borderId="0" xfId="18" applyFont="1" applyBorder="1"/>
    <xf numFmtId="0" fontId="9" fillId="0" borderId="1" xfId="18" applyFont="1" applyBorder="1" applyAlignment="1">
      <alignment horizontal="center"/>
    </xf>
    <xf numFmtId="165" fontId="8" fillId="0" borderId="2" xfId="1" applyNumberFormat="1" applyFont="1" applyBorder="1" applyAlignment="1">
      <alignment horizontal="center" vertical="top" shrinkToFit="1"/>
    </xf>
    <xf numFmtId="165" fontId="9" fillId="0" borderId="2" xfId="1" applyNumberFormat="1" applyFont="1" applyBorder="1" applyAlignment="1">
      <alignment horizontal="center" vertical="top"/>
    </xf>
    <xf numFmtId="0" fontId="9" fillId="0" borderId="1" xfId="18" applyFont="1" applyBorder="1" applyAlignment="1">
      <alignment horizontal="center" vertical="top"/>
    </xf>
    <xf numFmtId="49" fontId="8" fillId="0" borderId="2" xfId="1" applyNumberFormat="1" applyFont="1" applyBorder="1" applyAlignment="1">
      <alignment horizontal="center" vertical="top"/>
    </xf>
    <xf numFmtId="0" fontId="9" fillId="0" borderId="0" xfId="1" applyFont="1" applyBorder="1" applyAlignment="1">
      <alignment horizontal="right"/>
    </xf>
    <xf numFmtId="0" fontId="9" fillId="0" borderId="0" xfId="1" applyFont="1" applyBorder="1" applyAlignment="1">
      <alignment horizontal="left"/>
    </xf>
    <xf numFmtId="0" fontId="9" fillId="0" borderId="3" xfId="18" applyFont="1" applyBorder="1" applyAlignment="1">
      <alignment horizontal="center" vertical="center" textRotation="90" wrapText="1"/>
    </xf>
    <xf numFmtId="0" fontId="8" fillId="0" borderId="3" xfId="18" applyFont="1" applyBorder="1" applyAlignment="1">
      <alignment horizontal="center" vertical="center" wrapText="1"/>
    </xf>
    <xf numFmtId="0" fontId="8" fillId="0" borderId="3" xfId="18" applyFont="1" applyBorder="1" applyAlignment="1">
      <alignment horizontal="center" vertical="center" textRotation="90" wrapText="1"/>
    </xf>
    <xf numFmtId="0" fontId="8" fillId="0" borderId="3" xfId="18" applyFont="1" applyBorder="1" applyAlignment="1">
      <alignment horizontal="center" vertical="center"/>
    </xf>
    <xf numFmtId="0" fontId="9" fillId="0" borderId="3" xfId="18" applyFont="1" applyBorder="1" applyAlignment="1">
      <alignment horizontal="center" vertical="center" textRotation="90"/>
    </xf>
    <xf numFmtId="49" fontId="8" fillId="0" borderId="1" xfId="18" applyNumberFormat="1" applyFont="1" applyBorder="1" applyAlignment="1">
      <alignment horizontal="center" vertical="top"/>
    </xf>
    <xf numFmtId="0" fontId="14" fillId="0" borderId="0" xfId="1" applyFont="1"/>
    <xf numFmtId="0" fontId="9" fillId="0" borderId="0" xfId="0" applyFont="1"/>
    <xf numFmtId="0" fontId="8" fillId="0" borderId="0" xfId="18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165" fontId="8" fillId="0" borderId="0" xfId="18" applyNumberFormat="1" applyFont="1" applyBorder="1" applyAlignment="1">
      <alignment horizontal="center"/>
    </xf>
    <xf numFmtId="0" fontId="9" fillId="0" borderId="0" xfId="1" applyFont="1" applyAlignment="1">
      <alignment horizontal="center"/>
    </xf>
    <xf numFmtId="49" fontId="8" fillId="0" borderId="0" xfId="18" applyNumberFormat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0" fontId="8" fillId="0" borderId="0" xfId="1" applyFont="1" applyAlignment="1">
      <alignment horizontal="center"/>
    </xf>
    <xf numFmtId="1" fontId="5" fillId="0" borderId="0" xfId="1" applyNumberFormat="1" applyFont="1"/>
    <xf numFmtId="1" fontId="9" fillId="2" borderId="2" xfId="1" applyNumberFormat="1" applyFont="1" applyFill="1" applyBorder="1" applyAlignment="1">
      <alignment horizontal="center" vertical="top"/>
    </xf>
    <xf numFmtId="1" fontId="9" fillId="2" borderId="1" xfId="18" applyNumberFormat="1" applyFont="1" applyFill="1" applyBorder="1" applyAlignment="1">
      <alignment horizontal="center" vertical="top"/>
    </xf>
    <xf numFmtId="0" fontId="9" fillId="2" borderId="0" xfId="0" applyFont="1" applyFill="1"/>
    <xf numFmtId="0" fontId="9" fillId="2" borderId="0" xfId="18" applyFont="1" applyFill="1" applyBorder="1"/>
    <xf numFmtId="0" fontId="9" fillId="2" borderId="3" xfId="18" applyFont="1" applyFill="1" applyBorder="1" applyAlignment="1">
      <alignment horizontal="center" vertical="center" textRotation="90" wrapText="1"/>
    </xf>
    <xf numFmtId="2" fontId="8" fillId="0" borderId="2" xfId="1" applyNumberFormat="1" applyFont="1" applyFill="1" applyBorder="1" applyAlignment="1">
      <alignment horizontal="center" vertical="top"/>
    </xf>
    <xf numFmtId="1" fontId="8" fillId="0" borderId="2" xfId="1" applyNumberFormat="1" applyFont="1" applyFill="1" applyBorder="1" applyAlignment="1">
      <alignment horizontal="center" vertical="top"/>
    </xf>
    <xf numFmtId="0" fontId="8" fillId="0" borderId="1" xfId="18" applyFont="1" applyFill="1" applyBorder="1" applyAlignment="1">
      <alignment horizontal="center" vertical="top"/>
    </xf>
    <xf numFmtId="1" fontId="8" fillId="0" borderId="1" xfId="18" applyNumberFormat="1" applyFont="1" applyFill="1" applyBorder="1" applyAlignment="1">
      <alignment horizontal="center" vertical="top"/>
    </xf>
    <xf numFmtId="0" fontId="8" fillId="0" borderId="0" xfId="0" applyFont="1" applyFill="1"/>
    <xf numFmtId="0" fontId="8" fillId="0" borderId="0" xfId="18" applyFont="1" applyFill="1" applyBorder="1"/>
    <xf numFmtId="0" fontId="8" fillId="0" borderId="3" xfId="18" applyFont="1" applyFill="1" applyBorder="1" applyAlignment="1">
      <alignment horizontal="center" vertical="center" textRotation="90" wrapText="1"/>
    </xf>
    <xf numFmtId="0" fontId="5" fillId="0" borderId="0" xfId="1" applyFont="1" applyFill="1"/>
    <xf numFmtId="165" fontId="8" fillId="0" borderId="2" xfId="1" applyNumberFormat="1" applyFont="1" applyFill="1" applyBorder="1" applyAlignment="1">
      <alignment horizontal="center" vertical="top"/>
    </xf>
    <xf numFmtId="1" fontId="9" fillId="0" borderId="2" xfId="1" applyNumberFormat="1" applyFont="1" applyFill="1" applyBorder="1" applyAlignment="1">
      <alignment horizontal="center" vertical="top"/>
    </xf>
    <xf numFmtId="0" fontId="8" fillId="0" borderId="0" xfId="1" applyFont="1" applyFill="1"/>
    <xf numFmtId="0" fontId="8" fillId="0" borderId="0" xfId="0" applyFont="1" applyFill="1" applyBorder="1"/>
    <xf numFmtId="0" fontId="8" fillId="0" borderId="3" xfId="18" applyFont="1" applyFill="1" applyBorder="1" applyAlignment="1">
      <alignment horizontal="center" vertical="center"/>
    </xf>
    <xf numFmtId="0" fontId="9" fillId="0" borderId="3" xfId="18" applyFont="1" applyFill="1" applyBorder="1" applyAlignment="1">
      <alignment horizontal="center" vertical="center" textRotation="90"/>
    </xf>
    <xf numFmtId="165" fontId="8" fillId="0" borderId="2" xfId="1" applyNumberFormat="1" applyFont="1" applyBorder="1" applyAlignment="1">
      <alignment horizontal="left" vertical="top" wrapText="1"/>
    </xf>
    <xf numFmtId="165" fontId="8" fillId="0" borderId="1" xfId="1" applyNumberFormat="1" applyFont="1" applyBorder="1" applyAlignment="1">
      <alignment horizontal="left" vertical="top" wrapText="1"/>
    </xf>
    <xf numFmtId="165" fontId="13" fillId="0" borderId="2" xfId="1" applyNumberFormat="1" applyFont="1" applyBorder="1" applyAlignment="1">
      <alignment horizontal="left" vertical="top" wrapText="1"/>
    </xf>
    <xf numFmtId="165" fontId="13" fillId="0" borderId="1" xfId="1" applyNumberFormat="1" applyFont="1" applyBorder="1" applyAlignment="1">
      <alignment horizontal="left" vertical="top" wrapText="1"/>
    </xf>
    <xf numFmtId="0" fontId="5" fillId="0" borderId="0" xfId="0" applyNumberFormat="1" applyFont="1" applyAlignment="1">
      <alignment horizontal="center"/>
    </xf>
    <xf numFmtId="0" fontId="12" fillId="0" borderId="0" xfId="1" applyFont="1" applyBorder="1" applyAlignment="1">
      <alignment horizontal="center"/>
    </xf>
    <xf numFmtId="165" fontId="10" fillId="0" borderId="4" xfId="1" applyNumberFormat="1" applyFont="1" applyBorder="1" applyAlignment="1">
      <alignment horizontal="left" vertical="top" wrapText="1"/>
    </xf>
    <xf numFmtId="165" fontId="10" fillId="0" borderId="5" xfId="1" applyNumberFormat="1" applyFont="1" applyBorder="1" applyAlignment="1">
      <alignment horizontal="left" vertical="top" wrapText="1"/>
    </xf>
    <xf numFmtId="165" fontId="8" fillId="0" borderId="4" xfId="1" applyNumberFormat="1" applyFont="1" applyBorder="1" applyAlignment="1">
      <alignment horizontal="left" vertical="top" wrapText="1"/>
    </xf>
    <xf numFmtId="165" fontId="8" fillId="0" borderId="5" xfId="1" applyNumberFormat="1" applyFont="1" applyBorder="1" applyAlignment="1">
      <alignment horizontal="left" vertical="top" wrapText="1"/>
    </xf>
    <xf numFmtId="0" fontId="8" fillId="0" borderId="0" xfId="0" applyNumberFormat="1" applyFont="1" applyAlignment="1">
      <alignment horizontal="center"/>
    </xf>
    <xf numFmtId="0" fontId="9" fillId="0" borderId="0" xfId="1" applyFont="1" applyBorder="1" applyAlignment="1">
      <alignment horizontal="center"/>
    </xf>
    <xf numFmtId="0" fontId="9" fillId="0" borderId="1" xfId="1" applyFont="1" applyBorder="1" applyAlignment="1">
      <alignment horizontal="right"/>
    </xf>
  </cellXfs>
  <cellStyles count="19">
    <cellStyle name="Обычный" xfId="0" builtinId="0"/>
    <cellStyle name="Обычный 10" xfId="1"/>
    <cellStyle name="Обычный 11" xfId="2"/>
    <cellStyle name="Обычный 14" xfId="3"/>
    <cellStyle name="Обычный 15" xfId="4"/>
    <cellStyle name="Обычный 2" xfId="5"/>
    <cellStyle name="Обычный 2 2" xfId="6"/>
    <cellStyle name="Обычный 2 3" xfId="7"/>
    <cellStyle name="Обычный 2 4" xfId="8"/>
    <cellStyle name="Обычный 2 5" xfId="9"/>
    <cellStyle name="Обычный 2 6" xfId="10"/>
    <cellStyle name="Обычный 2 7" xfId="11"/>
    <cellStyle name="Обычный 3" xfId="12"/>
    <cellStyle name="Обычный 4" xfId="13"/>
    <cellStyle name="Обычный 4 2" xfId="14"/>
    <cellStyle name="Обычный 5 2" xfId="15"/>
    <cellStyle name="Обычный 7" xfId="16"/>
    <cellStyle name="Обычный 8" xfId="17"/>
    <cellStyle name="Обычный_ВОСТРИКОВА 2003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0;&#1086;&#1084;&#1087;\&#1052;&#1086;&#1080;%20&#1076;&#1086;&#1082;&#1091;&#1084;&#1077;&#1085;&#1090;&#1099;\&#1057;&#1086;&#1088;&#1077;&#1074;&#1085;&#1086;&#1074;&#1072;&#1085;&#1080;&#1103;\6-5%20&#1073;&#1086;&#1088;&#1100;&#1077;%20&#1089;&#1090;.&#1074;&#1086;&#1079;&#1088;.&#1102;,&#107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ортсмены"/>
      <sheetName val="60 (2)"/>
      <sheetName val="ДЛИНА (3)"/>
      <sheetName val="ЯДРО (3)"/>
      <sheetName val="60СБ (3)"/>
      <sheetName val="ВЫСОТА (3)"/>
      <sheetName val="1000 (2)"/>
      <sheetName val="6 БОРЬЕ"/>
      <sheetName val="6ЮН"/>
      <sheetName val="60СБ (8)"/>
      <sheetName val="ВЫСОТА (8)"/>
      <sheetName val="ЯДРО (8)"/>
      <sheetName val="ДЛИНА (8)"/>
      <sheetName val="800  (5)"/>
      <sheetName val="5 БОРЬЕ (4)"/>
      <sheetName val="5Ж (4)"/>
      <sheetName val="соревн"/>
      <sheetName val="сорев2"/>
      <sheetName val="соревнован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3">
          <cell r="G13" t="str">
            <v>МУЖЧИНЫ</v>
          </cell>
        </row>
        <row r="14">
          <cell r="G14" t="str">
            <v>ЖЕНЩИНЫ</v>
          </cell>
        </row>
        <row r="15">
          <cell r="G15" t="str">
            <v>МОЛОДЕЖЬ</v>
          </cell>
        </row>
        <row r="16">
          <cell r="G16" t="str">
            <v>МОЛОДЕЖЬ</v>
          </cell>
        </row>
        <row r="17">
          <cell r="G17" t="str">
            <v>ЮНИОРЫ</v>
          </cell>
        </row>
        <row r="18">
          <cell r="G18" t="str">
            <v>ЮНИОРКИ</v>
          </cell>
        </row>
        <row r="19">
          <cell r="G19" t="str">
            <v>ЮНОШИ</v>
          </cell>
        </row>
        <row r="20">
          <cell r="G20" t="str">
            <v>ДЕВУШКИ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70"/>
  <sheetViews>
    <sheetView zoomScaleNormal="100" zoomScaleSheetLayoutView="75" workbookViewId="0">
      <selection activeCell="AH12" sqref="AH12"/>
    </sheetView>
  </sheetViews>
  <sheetFormatPr defaultRowHeight="15.75" x14ac:dyDescent="0.25"/>
  <cols>
    <col min="1" max="1" width="3.85546875" style="1" customWidth="1"/>
    <col min="2" max="2" width="22.42578125" style="1" customWidth="1"/>
    <col min="3" max="3" width="7.28515625" style="2" customWidth="1"/>
    <col min="4" max="4" width="19.5703125" style="2" customWidth="1"/>
    <col min="5" max="5" width="4.7109375" style="1" customWidth="1"/>
    <col min="6" max="6" width="6.42578125" style="1" customWidth="1"/>
    <col min="7" max="7" width="5.5703125" style="1" customWidth="1"/>
    <col min="8" max="8" width="3.85546875" style="1" customWidth="1"/>
    <col min="9" max="9" width="6.42578125" style="1" hidden="1" customWidth="1"/>
    <col min="10" max="10" width="5.140625" style="1" hidden="1" customWidth="1"/>
    <col min="11" max="11" width="3.28515625" style="1" hidden="1" customWidth="1"/>
    <col min="12" max="12" width="6" style="1" hidden="1" customWidth="1"/>
    <col min="13" max="13" width="5.5703125" style="1" hidden="1" customWidth="1"/>
    <col min="14" max="14" width="3.28515625" style="1" hidden="1" customWidth="1"/>
    <col min="15" max="15" width="6.42578125" style="1" hidden="1" customWidth="1"/>
    <col min="16" max="16" width="5.5703125" style="1" hidden="1" customWidth="1"/>
    <col min="17" max="17" width="3.28515625" style="1" hidden="1" customWidth="1"/>
    <col min="18" max="18" width="6.85546875" style="1" hidden="1" customWidth="1"/>
    <col min="19" max="19" width="5.5703125" style="1" hidden="1" customWidth="1"/>
    <col min="20" max="20" width="3.28515625" style="1" hidden="1" customWidth="1"/>
    <col min="21" max="22" width="6.5703125" style="1" hidden="1" customWidth="1"/>
    <col min="23" max="23" width="3.28515625" style="1" hidden="1" customWidth="1"/>
    <col min="24" max="24" width="6.7109375" style="1" hidden="1" customWidth="1"/>
    <col min="25" max="26" width="9.140625" style="1" hidden="1" customWidth="1"/>
    <col min="27" max="27" width="9" style="1" hidden="1" customWidth="1"/>
    <col min="28" max="28" width="6" style="1" hidden="1" customWidth="1"/>
    <col min="29" max="29" width="3.28515625" style="1" hidden="1" customWidth="1"/>
    <col min="30" max="30" width="5" style="1" hidden="1" customWidth="1"/>
    <col min="31" max="31" width="6.5703125" style="1" hidden="1" customWidth="1"/>
    <col min="32" max="32" width="18.85546875" style="1" customWidth="1"/>
    <col min="33" max="16384" width="9.140625" style="1"/>
  </cols>
  <sheetData>
    <row r="1" spans="1:33" s="3" customFormat="1" ht="20.25" x14ac:dyDescent="0.3">
      <c r="A1" s="73" t="e">
        <f>#REF!</f>
        <v>#REF!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</row>
    <row r="2" spans="1:33" s="5" customFormat="1" x14ac:dyDescent="0.25">
      <c r="A2" s="73" t="e">
        <f>#REF!</f>
        <v>#REF!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</row>
    <row r="3" spans="1:33" s="5" customFormat="1" ht="12.75" x14ac:dyDescent="0.2">
      <c r="A3" s="26"/>
      <c r="B3" s="20"/>
      <c r="C3" s="20"/>
      <c r="D3" s="20"/>
      <c r="E3" s="21"/>
      <c r="F3" s="24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3"/>
      <c r="S3" s="21"/>
      <c r="T3" s="21"/>
      <c r="U3" s="21"/>
      <c r="V3" s="21"/>
      <c r="X3" s="25"/>
      <c r="Y3" s="24"/>
      <c r="Z3" s="6"/>
    </row>
    <row r="4" spans="1:33" s="5" customFormat="1" ht="14.25" x14ac:dyDescent="0.2">
      <c r="A4" s="74" t="e">
        <f>#REF!</f>
        <v>#REF!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</row>
    <row r="5" spans="1:33" s="5" customFormat="1" ht="12.75" x14ac:dyDescent="0.2">
      <c r="A5" s="26"/>
      <c r="B5" s="20"/>
      <c r="C5" s="20"/>
      <c r="D5" s="20"/>
      <c r="E5" s="21"/>
      <c r="F5" s="24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W5" s="21"/>
      <c r="X5" s="25"/>
      <c r="Y5" s="24"/>
      <c r="Z5" s="6"/>
    </row>
    <row r="6" spans="1:33" s="5" customFormat="1" ht="12.75" x14ac:dyDescent="0.2">
      <c r="A6" s="19"/>
      <c r="B6" s="33" t="e">
        <f>#REF!</f>
        <v>#REF!</v>
      </c>
      <c r="C6" s="20"/>
      <c r="D6" s="20" t="s">
        <v>36</v>
      </c>
      <c r="E6" s="21"/>
      <c r="F6" s="24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Y6" s="24"/>
      <c r="AD6" s="32" t="e">
        <f>#REF!</f>
        <v>#REF!</v>
      </c>
    </row>
    <row r="7" spans="1:33" s="6" customFormat="1" ht="42" customHeight="1" x14ac:dyDescent="0.2">
      <c r="A7" s="34" t="s">
        <v>9</v>
      </c>
      <c r="B7" s="35" t="s">
        <v>5</v>
      </c>
      <c r="C7" s="35" t="s">
        <v>3</v>
      </c>
      <c r="D7" s="35" t="s">
        <v>17</v>
      </c>
      <c r="E7" s="36" t="s">
        <v>6</v>
      </c>
      <c r="F7" s="36" t="s">
        <v>10</v>
      </c>
      <c r="G7" s="36" t="s">
        <v>7</v>
      </c>
      <c r="H7" s="36" t="s">
        <v>8</v>
      </c>
      <c r="I7" s="36" t="s">
        <v>11</v>
      </c>
      <c r="J7" s="36" t="s">
        <v>7</v>
      </c>
      <c r="K7" s="36" t="s">
        <v>8</v>
      </c>
      <c r="L7" s="36" t="s">
        <v>12</v>
      </c>
      <c r="M7" s="36" t="s">
        <v>7</v>
      </c>
      <c r="N7" s="36" t="s">
        <v>8</v>
      </c>
      <c r="O7" s="36" t="s">
        <v>13</v>
      </c>
      <c r="P7" s="36" t="s">
        <v>7</v>
      </c>
      <c r="Q7" s="36" t="s">
        <v>8</v>
      </c>
      <c r="R7" s="36" t="s">
        <v>14</v>
      </c>
      <c r="S7" s="36" t="s">
        <v>7</v>
      </c>
      <c r="T7" s="36" t="s">
        <v>8</v>
      </c>
      <c r="U7" s="36" t="s">
        <v>15</v>
      </c>
      <c r="V7" s="36" t="s">
        <v>7</v>
      </c>
      <c r="W7" s="36" t="s">
        <v>8</v>
      </c>
      <c r="X7" s="36" t="s">
        <v>16</v>
      </c>
      <c r="Y7" s="37"/>
      <c r="Z7" s="37"/>
      <c r="AA7" s="37"/>
      <c r="AB7" s="38" t="s">
        <v>18</v>
      </c>
      <c r="AC7" s="38" t="s">
        <v>9</v>
      </c>
      <c r="AD7" s="38" t="s">
        <v>2</v>
      </c>
      <c r="AE7" s="38" t="s">
        <v>19</v>
      </c>
      <c r="AF7" s="35" t="s">
        <v>4</v>
      </c>
    </row>
    <row r="8" spans="1:33" x14ac:dyDescent="0.25">
      <c r="A8" s="18">
        <v>1</v>
      </c>
      <c r="B8" s="10" t="e">
        <f>VLOOKUP($E8,#REF!,2,FALSE)</f>
        <v>#REF!</v>
      </c>
      <c r="C8" s="31" t="e">
        <f>VLOOKUP($E8,#REF!,3,FALSE)</f>
        <v>#REF!</v>
      </c>
      <c r="D8" s="28" t="e">
        <f>VLOOKUP($E8,#REF!,5,FALSE)</f>
        <v>#REF!</v>
      </c>
      <c r="E8" s="12">
        <v>58</v>
      </c>
      <c r="F8" s="13">
        <v>7.95</v>
      </c>
      <c r="G8" s="14">
        <f t="shared" ref="G8" si="0">F9</f>
        <v>574</v>
      </c>
      <c r="H8" s="14">
        <f>RANK(G8,G$8:G$17)</f>
        <v>3</v>
      </c>
      <c r="I8" s="13">
        <v>6.15</v>
      </c>
      <c r="J8" s="14">
        <f t="shared" ref="J8" si="1">G8+I9</f>
        <v>1193</v>
      </c>
      <c r="K8" s="14">
        <f>RANK(J8,J$8:J$17)</f>
        <v>2</v>
      </c>
      <c r="L8" s="13">
        <v>13.11</v>
      </c>
      <c r="M8" s="14">
        <f t="shared" ref="M8" si="2">J8+L9</f>
        <v>1867</v>
      </c>
      <c r="N8" s="14">
        <f>RANK(M8,M$8:M$17)</f>
        <v>1</v>
      </c>
      <c r="O8" s="13">
        <v>1.81</v>
      </c>
      <c r="P8" s="14">
        <f t="shared" ref="P8" si="3">M8+O9</f>
        <v>2503</v>
      </c>
      <c r="Q8" s="14">
        <f>RANK(P8,P$8:P$17)</f>
        <v>1</v>
      </c>
      <c r="R8" s="13">
        <v>9.1</v>
      </c>
      <c r="S8" s="14">
        <f t="shared" ref="S8" si="4">P8+R9</f>
        <v>3227</v>
      </c>
      <c r="T8" s="14">
        <f>RANK(S8,S$8:S$17)</f>
        <v>1</v>
      </c>
      <c r="U8" s="13">
        <v>3.6</v>
      </c>
      <c r="V8" s="14">
        <f t="shared" ref="V8" si="5">S8+U9</f>
        <v>3736</v>
      </c>
      <c r="W8" s="14">
        <f>RANK(V8,V$8:V$17)</f>
        <v>1</v>
      </c>
      <c r="X8" s="13" t="s">
        <v>38</v>
      </c>
      <c r="Y8" s="11" t="str">
        <f>MID(X8,1,1)</f>
        <v>2</v>
      </c>
      <c r="Z8" s="11" t="str">
        <f>MID(X8,3,5)</f>
        <v>57,8</v>
      </c>
      <c r="AA8" s="11">
        <f>Y8*60+Z8</f>
        <v>177.8</v>
      </c>
      <c r="AB8" s="15">
        <f>SUM(F9:X9)</f>
        <v>4422</v>
      </c>
      <c r="AC8" s="15" t="e">
        <f>RANK(AB8,AB$18:AB$969)</f>
        <v>#REF!</v>
      </c>
      <c r="AD8" s="31" t="s">
        <v>28</v>
      </c>
      <c r="AE8" s="29" t="s">
        <v>25</v>
      </c>
      <c r="AF8" s="69" t="e">
        <f>VLOOKUP($E8,#REF!,7,FALSE)</f>
        <v>#REF!</v>
      </c>
      <c r="AG8" s="22"/>
    </row>
    <row r="9" spans="1:33" x14ac:dyDescent="0.25">
      <c r="A9" s="27" t="s">
        <v>36</v>
      </c>
      <c r="B9" s="7"/>
      <c r="C9" s="8"/>
      <c r="D9" s="16" t="e">
        <f>VLOOKUP($E8,#REF!,6,FALSE)</f>
        <v>#REF!</v>
      </c>
      <c r="E9" s="8"/>
      <c r="F9" s="8">
        <f t="shared" ref="F9" si="6">INT(58.015*(11.5-F8)^1.81)</f>
        <v>574</v>
      </c>
      <c r="G9" s="9"/>
      <c r="H9" s="9"/>
      <c r="I9" s="8">
        <f t="shared" ref="I9" si="7">INT(0.14354*(I8*100-220)^1.4)</f>
        <v>619</v>
      </c>
      <c r="J9" s="9"/>
      <c r="K9" s="9"/>
      <c r="L9" s="8">
        <f t="shared" ref="L9" si="8">INT(51.39*(L8-1.5)^1.05)</f>
        <v>674</v>
      </c>
      <c r="M9" s="9"/>
      <c r="N9" s="9"/>
      <c r="O9" s="8">
        <f t="shared" ref="O9" si="9">INT(0.8465*(O8*100-75)^1.42)</f>
        <v>636</v>
      </c>
      <c r="P9" s="9"/>
      <c r="Q9" s="9"/>
      <c r="R9" s="8">
        <f t="shared" ref="R9" si="10">INT(20.5173*(15.5-R8)^1.92)</f>
        <v>724</v>
      </c>
      <c r="S9" s="9"/>
      <c r="T9" s="9"/>
      <c r="U9" s="8">
        <f t="shared" ref="U9" si="11">INT(0.2797*(U8*100-100)^1.35)</f>
        <v>509</v>
      </c>
      <c r="V9" s="9"/>
      <c r="W9" s="9"/>
      <c r="X9" s="8">
        <f t="shared" ref="X9" si="12">INT(0.08713*(305.5-AA8)^1.85)</f>
        <v>686</v>
      </c>
      <c r="Y9" s="8"/>
      <c r="Z9" s="8"/>
      <c r="AA9" s="8"/>
      <c r="AB9" s="9"/>
      <c r="AC9" s="9"/>
      <c r="AD9" s="39"/>
      <c r="AE9" s="30"/>
      <c r="AF9" s="70"/>
      <c r="AG9" s="22"/>
    </row>
    <row r="10" spans="1:33" x14ac:dyDescent="0.25">
      <c r="A10" s="18">
        <v>2</v>
      </c>
      <c r="B10" s="10" t="e">
        <f>VLOOKUP($E10,#REF!,2,FALSE)</f>
        <v>#REF!</v>
      </c>
      <c r="C10" s="31" t="e">
        <f>VLOOKUP($E10,#REF!,3,FALSE)</f>
        <v>#REF!</v>
      </c>
      <c r="D10" s="28" t="e">
        <f>VLOOKUP($E10,#REF!,5,FALSE)</f>
        <v>#REF!</v>
      </c>
      <c r="E10" s="12">
        <v>41</v>
      </c>
      <c r="F10" s="13">
        <v>8.17</v>
      </c>
      <c r="G10" s="14">
        <f t="shared" ref="G10" si="13">F11</f>
        <v>511</v>
      </c>
      <c r="H10" s="14">
        <f t="shared" ref="H10" si="14">RANK(G10,G$8:G$17)</f>
        <v>5</v>
      </c>
      <c r="I10" s="13">
        <v>6.23</v>
      </c>
      <c r="J10" s="14">
        <f t="shared" ref="J10" si="15">G10+I11</f>
        <v>1148</v>
      </c>
      <c r="K10" s="14">
        <f>RANK(J10,J$8:J$17)</f>
        <v>4</v>
      </c>
      <c r="L10" s="13">
        <v>11.36</v>
      </c>
      <c r="M10" s="14">
        <f t="shared" ref="M10" si="16">J10+L11</f>
        <v>1716</v>
      </c>
      <c r="N10" s="14">
        <f>RANK(M10,M$8:M$17)</f>
        <v>4</v>
      </c>
      <c r="O10" s="13">
        <v>1.69</v>
      </c>
      <c r="P10" s="14">
        <f t="shared" ref="P10" si="17">M10+O11</f>
        <v>2252</v>
      </c>
      <c r="Q10" s="14">
        <f>RANK(P10,P$8:P$17)</f>
        <v>4</v>
      </c>
      <c r="R10" s="13">
        <v>8.75</v>
      </c>
      <c r="S10" s="14">
        <f t="shared" ref="S10" si="18">P10+R11</f>
        <v>3054</v>
      </c>
      <c r="T10" s="14">
        <f>RANK(S10,S$8:S$17)</f>
        <v>3</v>
      </c>
      <c r="U10" s="13">
        <v>2.6</v>
      </c>
      <c r="V10" s="14">
        <f t="shared" ref="V10" si="19">S10+U11</f>
        <v>3318</v>
      </c>
      <c r="W10" s="14">
        <f>RANK(V10,V$8:V$17)</f>
        <v>3</v>
      </c>
      <c r="X10" s="13" t="s">
        <v>40</v>
      </c>
      <c r="Y10" s="11" t="str">
        <f>MID(X10,1,1)</f>
        <v>2</v>
      </c>
      <c r="Z10" s="11" t="str">
        <f>MID(X10,3,5)</f>
        <v>48,1</v>
      </c>
      <c r="AA10" s="11">
        <f>Y10*60+Z10</f>
        <v>168.1</v>
      </c>
      <c r="AB10" s="15">
        <f>SUM(F11:X11)</f>
        <v>4104</v>
      </c>
      <c r="AC10" s="15" t="e">
        <f>RANK(AB10,AB$18:AB$969)</f>
        <v>#REF!</v>
      </c>
      <c r="AD10" s="31" t="s">
        <v>28</v>
      </c>
      <c r="AE10" s="29" t="s">
        <v>25</v>
      </c>
      <c r="AF10" s="69" t="e">
        <f>VLOOKUP($E10,#REF!,7,FALSE)</f>
        <v>#REF!</v>
      </c>
      <c r="AG10" s="22"/>
    </row>
    <row r="11" spans="1:33" x14ac:dyDescent="0.25">
      <c r="A11" s="27"/>
      <c r="B11" s="7"/>
      <c r="C11" s="8"/>
      <c r="D11" s="16" t="e">
        <f>VLOOKUP($E10,#REF!,6,FALSE)</f>
        <v>#REF!</v>
      </c>
      <c r="E11" s="8"/>
      <c r="F11" s="8">
        <f t="shared" ref="F11" si="20">INT(58.015*(11.5-F10)^1.81)</f>
        <v>511</v>
      </c>
      <c r="G11" s="9"/>
      <c r="H11" s="9"/>
      <c r="I11" s="8">
        <f t="shared" ref="I11" si="21">INT(0.14354*(I10*100-220)^1.4)</f>
        <v>637</v>
      </c>
      <c r="J11" s="9"/>
      <c r="K11" s="9"/>
      <c r="L11" s="8">
        <f t="shared" ref="L11" si="22">INT(51.39*(L10-1.5)^1.05)</f>
        <v>568</v>
      </c>
      <c r="M11" s="9"/>
      <c r="N11" s="9"/>
      <c r="O11" s="8">
        <f t="shared" ref="O11" si="23">INT(0.8465*(O10*100-75)^1.42)</f>
        <v>536</v>
      </c>
      <c r="P11" s="9"/>
      <c r="Q11" s="9"/>
      <c r="R11" s="8">
        <f t="shared" ref="R11" si="24">INT(20.5173*(15.5-R10)^1.92)</f>
        <v>802</v>
      </c>
      <c r="S11" s="9"/>
      <c r="T11" s="9"/>
      <c r="U11" s="8">
        <f t="shared" ref="U11" si="25">INT(0.2797*(U10*100-100)^1.35)</f>
        <v>264</v>
      </c>
      <c r="V11" s="9"/>
      <c r="W11" s="9"/>
      <c r="X11" s="8">
        <f t="shared" ref="X11" si="26">INT(0.08713*(305.5-AA10)^1.85)</f>
        <v>786</v>
      </c>
      <c r="Y11" s="8"/>
      <c r="Z11" s="8"/>
      <c r="AA11" s="8"/>
      <c r="AB11" s="9"/>
      <c r="AC11" s="9"/>
      <c r="AD11" s="39"/>
      <c r="AE11" s="30"/>
      <c r="AF11" s="70"/>
      <c r="AG11" s="22"/>
    </row>
    <row r="12" spans="1:33" x14ac:dyDescent="0.25">
      <c r="A12" s="18">
        <v>3</v>
      </c>
      <c r="B12" s="10" t="e">
        <f>VLOOKUP($E12,#REF!,2,FALSE)</f>
        <v>#REF!</v>
      </c>
      <c r="C12" s="31" t="e">
        <f>VLOOKUP($E12,#REF!,3,FALSE)</f>
        <v>#REF!</v>
      </c>
      <c r="D12" s="28" t="e">
        <f>VLOOKUP($E12,#REF!,5,FALSE)</f>
        <v>#REF!</v>
      </c>
      <c r="E12" s="12">
        <v>48</v>
      </c>
      <c r="F12" s="13">
        <v>8.01</v>
      </c>
      <c r="G12" s="14">
        <f t="shared" ref="G12" si="27">F13</f>
        <v>557</v>
      </c>
      <c r="H12" s="14">
        <f t="shared" ref="H12" si="28">RANK(G12,G$8:G$17)</f>
        <v>4</v>
      </c>
      <c r="I12" s="13">
        <v>5.79</v>
      </c>
      <c r="J12" s="14">
        <f t="shared" ref="J12" si="29">G12+I13</f>
        <v>1099</v>
      </c>
      <c r="K12" s="14">
        <f>RANK(J12,J$8:J$17)</f>
        <v>5</v>
      </c>
      <c r="L12" s="13">
        <v>10.33</v>
      </c>
      <c r="M12" s="14">
        <f t="shared" ref="M12" si="30">J12+L13</f>
        <v>1604</v>
      </c>
      <c r="N12" s="14">
        <f>RANK(M12,M$8:M$17)</f>
        <v>5</v>
      </c>
      <c r="O12" s="13">
        <v>1.69</v>
      </c>
      <c r="P12" s="14">
        <f t="shared" ref="P12" si="31">M12+O13</f>
        <v>2140</v>
      </c>
      <c r="Q12" s="14">
        <f>RANK(P12,P$8:P$17)</f>
        <v>5</v>
      </c>
      <c r="R12" s="13">
        <v>9.15</v>
      </c>
      <c r="S12" s="14">
        <f t="shared" ref="S12" si="32">P12+R13</f>
        <v>2853</v>
      </c>
      <c r="T12" s="14">
        <f>RANK(S12,S$8:S$17)</f>
        <v>5</v>
      </c>
      <c r="U12" s="13">
        <v>3.6</v>
      </c>
      <c r="V12" s="14">
        <f t="shared" ref="V12" si="33">S12+U13</f>
        <v>3362</v>
      </c>
      <c r="W12" s="14">
        <f>RANK(V12,V$8:V$17)</f>
        <v>2</v>
      </c>
      <c r="X12" s="13" t="s">
        <v>42</v>
      </c>
      <c r="Y12" s="11" t="str">
        <f>MID(X12,1,1)</f>
        <v>2</v>
      </c>
      <c r="Z12" s="11" t="str">
        <f>MID(X12,3,5)</f>
        <v>47,4</v>
      </c>
      <c r="AA12" s="11">
        <f>Y12*60+Z12</f>
        <v>167.4</v>
      </c>
      <c r="AB12" s="15">
        <f>SUM(F13:X13)</f>
        <v>4155</v>
      </c>
      <c r="AC12" s="15" t="e">
        <f>RANK(AB12,AB$18:AB$969)</f>
        <v>#REF!</v>
      </c>
      <c r="AD12" s="31" t="s">
        <v>28</v>
      </c>
      <c r="AE12" s="29" t="s">
        <v>22</v>
      </c>
      <c r="AF12" s="69" t="e">
        <f>VLOOKUP($E12,#REF!,7,FALSE)</f>
        <v>#REF!</v>
      </c>
      <c r="AG12" s="22"/>
    </row>
    <row r="13" spans="1:33" x14ac:dyDescent="0.25">
      <c r="A13" s="27"/>
      <c r="B13" s="7"/>
      <c r="C13" s="8"/>
      <c r="D13" s="16" t="e">
        <f>VLOOKUP($E12,#REF!,6,FALSE)</f>
        <v>#REF!</v>
      </c>
      <c r="E13" s="8"/>
      <c r="F13" s="8">
        <f t="shared" ref="F13" si="34">INT(58.015*(11.5-F12)^1.81)</f>
        <v>557</v>
      </c>
      <c r="G13" s="9"/>
      <c r="H13" s="9"/>
      <c r="I13" s="8">
        <f t="shared" ref="I13" si="35">INT(0.14354*(I12*100-220)^1.4)</f>
        <v>542</v>
      </c>
      <c r="J13" s="9"/>
      <c r="K13" s="9"/>
      <c r="L13" s="8">
        <f t="shared" ref="L13" si="36">INT(51.39*(L12-1.5)^1.05)</f>
        <v>505</v>
      </c>
      <c r="M13" s="9"/>
      <c r="N13" s="9"/>
      <c r="O13" s="8">
        <f t="shared" ref="O13" si="37">INT(0.8465*(O12*100-75)^1.42)</f>
        <v>536</v>
      </c>
      <c r="P13" s="9"/>
      <c r="Q13" s="9"/>
      <c r="R13" s="8">
        <f t="shared" ref="R13" si="38">INT(20.5173*(15.5-R12)^1.92)</f>
        <v>713</v>
      </c>
      <c r="S13" s="9"/>
      <c r="T13" s="9"/>
      <c r="U13" s="8">
        <f t="shared" ref="U13" si="39">INT(0.2797*(U12*100-100)^1.35)</f>
        <v>509</v>
      </c>
      <c r="V13" s="9"/>
      <c r="W13" s="9"/>
      <c r="X13" s="8">
        <f t="shared" ref="X13" si="40">INT(0.08713*(305.5-AA12)^1.85)</f>
        <v>793</v>
      </c>
      <c r="Y13" s="8"/>
      <c r="Z13" s="8"/>
      <c r="AA13" s="8"/>
      <c r="AB13" s="9"/>
      <c r="AC13" s="9"/>
      <c r="AD13" s="39"/>
      <c r="AE13" s="30"/>
      <c r="AF13" s="70"/>
      <c r="AG13" s="22"/>
    </row>
    <row r="14" spans="1:33" x14ac:dyDescent="0.25">
      <c r="A14" s="18" t="s">
        <v>49</v>
      </c>
      <c r="B14" s="10" t="e">
        <f>VLOOKUP($E14,#REF!,2,FALSE)</f>
        <v>#REF!</v>
      </c>
      <c r="C14" s="31" t="e">
        <f>VLOOKUP($E14,#REF!,3,FALSE)</f>
        <v>#REF!</v>
      </c>
      <c r="D14" s="11" t="e">
        <f>VLOOKUP($E14,#REF!,5,FALSE)</f>
        <v>#REF!</v>
      </c>
      <c r="E14" s="12">
        <v>49</v>
      </c>
      <c r="F14" s="13">
        <v>7.69</v>
      </c>
      <c r="G14" s="14">
        <f t="shared" ref="G14" si="41">F15</f>
        <v>653</v>
      </c>
      <c r="H14" s="14">
        <f t="shared" ref="H14" si="42">RANK(G14,G$8:G$17)</f>
        <v>2</v>
      </c>
      <c r="I14" s="13">
        <v>5.59</v>
      </c>
      <c r="J14" s="14">
        <f t="shared" ref="J14" si="43">G14+I15</f>
        <v>1153</v>
      </c>
      <c r="K14" s="14">
        <f>RANK(J14,J$8:J$17)</f>
        <v>3</v>
      </c>
      <c r="L14" s="13">
        <v>12.04</v>
      </c>
      <c r="M14" s="14">
        <f t="shared" ref="M14" si="44">J14+L15</f>
        <v>1762</v>
      </c>
      <c r="N14" s="14">
        <f>RANK(M14,M$8:M$17)</f>
        <v>2</v>
      </c>
      <c r="O14" s="13">
        <v>1.66</v>
      </c>
      <c r="P14" s="14">
        <f t="shared" ref="P14" si="45">M14+O15</f>
        <v>2274</v>
      </c>
      <c r="Q14" s="14">
        <f>RANK(P14,P$8:P$17)</f>
        <v>3</v>
      </c>
      <c r="R14" s="13">
        <v>8.59</v>
      </c>
      <c r="S14" s="14">
        <f t="shared" ref="S14" si="46">P14+R15</f>
        <v>3113</v>
      </c>
      <c r="T14" s="14">
        <f>RANK(S14,S$8:S$17)</f>
        <v>2</v>
      </c>
      <c r="U14" s="13">
        <v>2.2999999999999998</v>
      </c>
      <c r="V14" s="14">
        <f t="shared" ref="V14" si="47">S14+U15</f>
        <v>3312</v>
      </c>
      <c r="W14" s="14">
        <f>RANK(V14,V$8:V$17)</f>
        <v>5</v>
      </c>
      <c r="X14" s="13" t="s">
        <v>41</v>
      </c>
      <c r="Y14" s="11" t="str">
        <f>MID(X14,1,1)</f>
        <v>3</v>
      </c>
      <c r="Z14" s="11" t="str">
        <f>MID(X14,3,5)</f>
        <v>08,2</v>
      </c>
      <c r="AA14" s="11">
        <f>Y14*60+Z14</f>
        <v>188.2</v>
      </c>
      <c r="AB14" s="15">
        <f>SUM(F15:X15)</f>
        <v>3898</v>
      </c>
      <c r="AC14" s="15" t="e">
        <f>RANK(AB14,AB$18:AB$969)</f>
        <v>#REF!</v>
      </c>
      <c r="AD14" s="31" t="s">
        <v>26</v>
      </c>
      <c r="AE14" s="29" t="s">
        <v>25</v>
      </c>
      <c r="AF14" s="69" t="e">
        <f>VLOOKUP($E14,#REF!,7,FALSE)</f>
        <v>#REF!</v>
      </c>
      <c r="AG14" s="22"/>
    </row>
    <row r="15" spans="1:33" x14ac:dyDescent="0.25">
      <c r="A15" s="27"/>
      <c r="B15" s="7"/>
      <c r="C15" s="8"/>
      <c r="D15" s="16" t="e">
        <f>VLOOKUP($E14,#REF!,6,FALSE)</f>
        <v>#REF!</v>
      </c>
      <c r="E15" s="8"/>
      <c r="F15" s="8">
        <f t="shared" ref="F15" si="48">INT(58.015*(11.5-F14)^1.81)</f>
        <v>653</v>
      </c>
      <c r="G15" s="9"/>
      <c r="H15" s="9"/>
      <c r="I15" s="8">
        <f t="shared" ref="I15" si="49">INT(0.14354*(I14*100-220)^1.4)</f>
        <v>500</v>
      </c>
      <c r="J15" s="9"/>
      <c r="K15" s="9"/>
      <c r="L15" s="8">
        <f t="shared" ref="L15" si="50">INT(51.39*(L14-1.5)^1.05)</f>
        <v>609</v>
      </c>
      <c r="M15" s="9"/>
      <c r="N15" s="9"/>
      <c r="O15" s="8">
        <f t="shared" ref="O15" si="51">INT(0.8465*(O14*100-75)^1.42)</f>
        <v>512</v>
      </c>
      <c r="P15" s="9"/>
      <c r="Q15" s="9"/>
      <c r="R15" s="8">
        <f t="shared" ref="R15" si="52">INT(20.5173*(15.5-R14)^1.92)</f>
        <v>839</v>
      </c>
      <c r="S15" s="9"/>
      <c r="T15" s="9"/>
      <c r="U15" s="8">
        <f t="shared" ref="U15" si="53">INT(0.2797*(U14*100-100)^1.35)</f>
        <v>199</v>
      </c>
      <c r="V15" s="9"/>
      <c r="W15" s="9"/>
      <c r="X15" s="8">
        <f t="shared" ref="X15" si="54">INT(0.08713*(305.5-AA14)^1.85)</f>
        <v>586</v>
      </c>
      <c r="Y15" s="8"/>
      <c r="Z15" s="8"/>
      <c r="AA15" s="8"/>
      <c r="AB15" s="9"/>
      <c r="AC15" s="9"/>
      <c r="AD15" s="39"/>
      <c r="AE15" s="30"/>
      <c r="AF15" s="70"/>
      <c r="AG15" s="22"/>
    </row>
    <row r="16" spans="1:33" x14ac:dyDescent="0.25">
      <c r="A16" s="18" t="s">
        <v>49</v>
      </c>
      <c r="B16" s="10" t="e">
        <f>VLOOKUP($E16,#REF!,2,FALSE)</f>
        <v>#REF!</v>
      </c>
      <c r="C16" s="31" t="e">
        <f>VLOOKUP($E16,#REF!,3,FALSE)</f>
        <v>#REF!</v>
      </c>
      <c r="D16" s="28" t="e">
        <f>VLOOKUP($E16,#REF!,5,FALSE)</f>
        <v>#REF!</v>
      </c>
      <c r="E16" s="12">
        <v>60</v>
      </c>
      <c r="F16" s="13">
        <v>7.61</v>
      </c>
      <c r="G16" s="14">
        <f t="shared" ref="G16" si="55">F17</f>
        <v>678</v>
      </c>
      <c r="H16" s="14">
        <f t="shared" ref="H16" si="56">RANK(G16,G$8:G$17)</f>
        <v>1</v>
      </c>
      <c r="I16" s="13">
        <v>6.06</v>
      </c>
      <c r="J16" s="14">
        <f t="shared" ref="J16" si="57">G16+I17</f>
        <v>1278</v>
      </c>
      <c r="K16" s="14">
        <f>RANK(J16,J$8:J$17)</f>
        <v>1</v>
      </c>
      <c r="L16" s="13">
        <v>9.8000000000000007</v>
      </c>
      <c r="M16" s="14">
        <f t="shared" ref="M16" si="58">J16+L17</f>
        <v>1752</v>
      </c>
      <c r="N16" s="14">
        <f>RANK(M16,M$8:M$17)</f>
        <v>3</v>
      </c>
      <c r="O16" s="13">
        <v>1.72</v>
      </c>
      <c r="P16" s="14">
        <f t="shared" ref="P16" si="59">M16+O17</f>
        <v>2312</v>
      </c>
      <c r="Q16" s="14">
        <f>RANK(P16,P$8:P$17)</f>
        <v>2</v>
      </c>
      <c r="R16" s="13">
        <v>9.23</v>
      </c>
      <c r="S16" s="14">
        <f t="shared" ref="S16" si="60">P16+R17</f>
        <v>3008</v>
      </c>
      <c r="T16" s="14">
        <f>RANK(S16,S$8:S$17)</f>
        <v>4</v>
      </c>
      <c r="U16" s="13">
        <v>2.8</v>
      </c>
      <c r="V16" s="14">
        <f t="shared" ref="V16" si="61">S16+U17</f>
        <v>3317</v>
      </c>
      <c r="W16" s="14">
        <f>RANK(V16,V$8:V$17)</f>
        <v>4</v>
      </c>
      <c r="X16" s="13" t="s">
        <v>39</v>
      </c>
      <c r="Y16" s="11" t="str">
        <f>MID(X16,1,1)</f>
        <v>3</v>
      </c>
      <c r="Z16" s="11" t="str">
        <f>MID(X16,3,5)</f>
        <v>06,3</v>
      </c>
      <c r="AA16" s="11">
        <f>Y16*60+Z16</f>
        <v>186.3</v>
      </c>
      <c r="AB16" s="15">
        <f>SUM(F17:X17)</f>
        <v>3921</v>
      </c>
      <c r="AC16" s="15" t="e">
        <f>RANK(AB16,AB$18:AB$969)</f>
        <v>#REF!</v>
      </c>
      <c r="AD16" s="31" t="s">
        <v>26</v>
      </c>
      <c r="AE16" s="29" t="s">
        <v>21</v>
      </c>
      <c r="AF16" s="69" t="e">
        <f>VLOOKUP($E16,#REF!,7,FALSE)</f>
        <v>#REF!</v>
      </c>
      <c r="AG16" s="22"/>
    </row>
    <row r="17" spans="1:33" x14ac:dyDescent="0.25">
      <c r="A17" s="27"/>
      <c r="B17" s="7"/>
      <c r="C17" s="8"/>
      <c r="D17" s="16" t="e">
        <f>VLOOKUP($E16,#REF!,6,FALSE)</f>
        <v>#REF!</v>
      </c>
      <c r="E17" s="8"/>
      <c r="F17" s="8">
        <f t="shared" ref="F17" si="62">INT(58.015*(11.5-F16)^1.81)</f>
        <v>678</v>
      </c>
      <c r="G17" s="9"/>
      <c r="H17" s="9"/>
      <c r="I17" s="8">
        <f t="shared" ref="I17" si="63">INT(0.14354*(I16*100-220)^1.4)</f>
        <v>600</v>
      </c>
      <c r="J17" s="9"/>
      <c r="K17" s="9"/>
      <c r="L17" s="8">
        <f t="shared" ref="L17" si="64">INT(51.39*(L16-1.5)^1.05)</f>
        <v>474</v>
      </c>
      <c r="M17" s="9"/>
      <c r="N17" s="9"/>
      <c r="O17" s="8">
        <f t="shared" ref="O17" si="65">INT(0.8465*(O16*100-75)^1.42)</f>
        <v>560</v>
      </c>
      <c r="P17" s="9"/>
      <c r="Q17" s="9"/>
      <c r="R17" s="8">
        <f t="shared" ref="R17" si="66">INT(20.5173*(15.5-R16)^1.92)</f>
        <v>696</v>
      </c>
      <c r="S17" s="9"/>
      <c r="T17" s="9"/>
      <c r="U17" s="8">
        <f t="shared" ref="U17" si="67">INT(0.2797*(U16*100-100)^1.35)</f>
        <v>309</v>
      </c>
      <c r="V17" s="9"/>
      <c r="W17" s="9"/>
      <c r="X17" s="8">
        <f t="shared" ref="X17" si="68">INT(0.08713*(305.5-AA16)^1.85)</f>
        <v>604</v>
      </c>
      <c r="Y17" s="8"/>
      <c r="Z17" s="8"/>
      <c r="AA17" s="8"/>
      <c r="AB17" s="9"/>
      <c r="AC17" s="9"/>
      <c r="AD17" s="39"/>
      <c r="AE17" s="30"/>
      <c r="AF17" s="70"/>
      <c r="AG17" s="22"/>
    </row>
    <row r="18" spans="1:33" hidden="1" x14ac:dyDescent="0.25">
      <c r="A18" s="18">
        <v>8</v>
      </c>
      <c r="B18" s="10" t="e">
        <f>VLOOKUP($E18,#REF!,2,FALSE)</f>
        <v>#REF!</v>
      </c>
      <c r="C18" s="31" t="e">
        <f>VLOOKUP($E18,#REF!,3,FALSE)</f>
        <v>#REF!</v>
      </c>
      <c r="D18" s="28" t="e">
        <f>VLOOKUP($E18,#REF!,5,FALSE)</f>
        <v>#REF!</v>
      </c>
      <c r="E18" s="12"/>
      <c r="F18" s="13" t="e">
        <f>VLOOKUP($E18,#REF!, 3,FALSE)</f>
        <v>#REF!</v>
      </c>
      <c r="G18" s="14" t="e">
        <f>F19</f>
        <v>#REF!</v>
      </c>
      <c r="H18" s="14" t="e">
        <f>RANK(G18,G$18:G$969)</f>
        <v>#REF!</v>
      </c>
      <c r="I18" s="13" t="e">
        <f>VLOOKUP($E18,#REF!,5,FALSE)</f>
        <v>#REF!</v>
      </c>
      <c r="J18" s="14" t="e">
        <f>G18+I19</f>
        <v>#REF!</v>
      </c>
      <c r="K18" s="14" t="e">
        <f>RANK(J18,J$18:J$969)</f>
        <v>#REF!</v>
      </c>
      <c r="L18" s="13" t="e">
        <f>VLOOKUP($E18,#REF!,5,FALSE)</f>
        <v>#REF!</v>
      </c>
      <c r="M18" s="14" t="e">
        <f>J18+L19</f>
        <v>#REF!</v>
      </c>
      <c r="N18" s="14" t="e">
        <f>RANK(M18,M$18:M$969)</f>
        <v>#REF!</v>
      </c>
      <c r="O18" s="13" t="e">
        <f>VLOOKUP($E18,#REF!,41,FALSE)</f>
        <v>#REF!</v>
      </c>
      <c r="P18" s="14" t="e">
        <f>M18+O19</f>
        <v>#REF!</v>
      </c>
      <c r="Q18" s="14" t="e">
        <f>RANK(P18,P$18:P$969)</f>
        <v>#REF!</v>
      </c>
      <c r="R18" s="13" t="e">
        <f>VLOOKUP($E18,#REF!,3,FALSE)</f>
        <v>#REF!</v>
      </c>
      <c r="S18" s="14" t="e">
        <f>P18+R19</f>
        <v>#REF!</v>
      </c>
      <c r="T18" s="14" t="e">
        <f>RANK(S18,S$18:S$969)</f>
        <v>#REF!</v>
      </c>
      <c r="U18" s="13" t="e">
        <f>VLOOKUP($E18,#REF!,41,FALSE)</f>
        <v>#REF!</v>
      </c>
      <c r="V18" s="14" t="e">
        <f>S18+U19</f>
        <v>#REF!</v>
      </c>
      <c r="W18" s="14" t="e">
        <f>RANK(V18,V$18:V$969)</f>
        <v>#REF!</v>
      </c>
      <c r="X18" s="13" t="e">
        <f>VLOOKUP($E18,#REF!,3,FALSE)</f>
        <v>#REF!</v>
      </c>
      <c r="Y18" s="11" t="e">
        <f>MID(X18,1,1)</f>
        <v>#REF!</v>
      </c>
      <c r="Z18" s="11" t="e">
        <f>MID(X18,3,5)</f>
        <v>#REF!</v>
      </c>
      <c r="AA18" s="11" t="e">
        <f>Y18*60+Z18</f>
        <v>#REF!</v>
      </c>
      <c r="AB18" s="15" t="e">
        <f>SUM(F19:X19)</f>
        <v>#REF!</v>
      </c>
      <c r="AC18" s="15" t="e">
        <f>RANK(AB18,AB$18:AB$969)</f>
        <v>#REF!</v>
      </c>
      <c r="AD18" s="29" t="s">
        <v>0</v>
      </c>
      <c r="AE18" s="29" t="s">
        <v>25</v>
      </c>
      <c r="AF18" s="69" t="e">
        <f>VLOOKUP($E18,#REF!,7,FALSE)</f>
        <v>#REF!</v>
      </c>
      <c r="AG18" s="22"/>
    </row>
    <row r="19" spans="1:33" hidden="1" x14ac:dyDescent="0.25">
      <c r="A19" s="27"/>
      <c r="B19" s="7"/>
      <c r="C19" s="8"/>
      <c r="D19" s="16" t="e">
        <f>VLOOKUP($E18,#REF!,6,FALSE)</f>
        <v>#REF!</v>
      </c>
      <c r="E19" s="8"/>
      <c r="F19" s="8" t="e">
        <f>INT(58.015*(11.5-F18)^1.81)</f>
        <v>#REF!</v>
      </c>
      <c r="G19" s="9"/>
      <c r="H19" s="9"/>
      <c r="I19" s="8" t="e">
        <f>INT(0.14354*(I18*100-220)^1.4)</f>
        <v>#REF!</v>
      </c>
      <c r="J19" s="9"/>
      <c r="K19" s="9"/>
      <c r="L19" s="8" t="e">
        <f>INT(51.39*(L18-1.5)^1.05)</f>
        <v>#REF!</v>
      </c>
      <c r="M19" s="9"/>
      <c r="N19" s="9"/>
      <c r="O19" s="8" t="e">
        <f>INT(0.8465*(O18*100-75)^1.42)</f>
        <v>#REF!</v>
      </c>
      <c r="P19" s="9"/>
      <c r="Q19" s="9"/>
      <c r="R19" s="8" t="e">
        <f>INT(20.5173*(15.5-R18)^1.92)</f>
        <v>#REF!</v>
      </c>
      <c r="S19" s="9"/>
      <c r="T19" s="9"/>
      <c r="U19" s="8" t="e">
        <f>INT(0.2797*(U18*100-100)^1.35)</f>
        <v>#REF!</v>
      </c>
      <c r="V19" s="9"/>
      <c r="W19" s="9"/>
      <c r="X19" s="8" t="e">
        <f>INT(0.08713*(305.5-AA18)^1.85)</f>
        <v>#REF!</v>
      </c>
      <c r="Y19" s="8"/>
      <c r="Z19" s="8"/>
      <c r="AA19" s="8"/>
      <c r="AB19" s="9"/>
      <c r="AC19" s="9"/>
      <c r="AD19" s="30"/>
      <c r="AE19" s="30"/>
      <c r="AF19" s="70"/>
      <c r="AG19" s="22"/>
    </row>
    <row r="20" spans="1:33" hidden="1" x14ac:dyDescent="0.25">
      <c r="A20" s="18">
        <v>9</v>
      </c>
      <c r="B20" s="10" t="e">
        <f>VLOOKUP($E20,#REF!,2,FALSE)</f>
        <v>#REF!</v>
      </c>
      <c r="C20" s="11" t="e">
        <f>VLOOKUP($E20,#REF!,3,FALSE)</f>
        <v>#REF!</v>
      </c>
      <c r="D20" s="11" t="e">
        <f>VLOOKUP($E20,#REF!,5,FALSE)</f>
        <v>#REF!</v>
      </c>
      <c r="E20" s="12"/>
      <c r="F20" s="13" t="e">
        <f>VLOOKUP($E20,#REF!, 3,FALSE)</f>
        <v>#REF!</v>
      </c>
      <c r="G20" s="14" t="e">
        <f>F21</f>
        <v>#REF!</v>
      </c>
      <c r="H20" s="14" t="e">
        <f>RANK(G20,G$18:G$969)</f>
        <v>#REF!</v>
      </c>
      <c r="I20" s="13" t="e">
        <f>VLOOKUP($E20,#REF!,5,FALSE)</f>
        <v>#REF!</v>
      </c>
      <c r="J20" s="14" t="e">
        <f>G20+I21</f>
        <v>#REF!</v>
      </c>
      <c r="K20" s="14" t="e">
        <f>RANK(J20,J$18:J$969)</f>
        <v>#REF!</v>
      </c>
      <c r="L20" s="13" t="e">
        <f>VLOOKUP($E20,#REF!,5,FALSE)</f>
        <v>#REF!</v>
      </c>
      <c r="M20" s="14" t="e">
        <f>J20+L21</f>
        <v>#REF!</v>
      </c>
      <c r="N20" s="14" t="e">
        <f>RANK(M20,M$18:M$969)</f>
        <v>#REF!</v>
      </c>
      <c r="O20" s="13" t="e">
        <f>VLOOKUP($E20,#REF!,41,FALSE)</f>
        <v>#REF!</v>
      </c>
      <c r="P20" s="14" t="e">
        <f>M20+O21</f>
        <v>#REF!</v>
      </c>
      <c r="Q20" s="14" t="e">
        <f>RANK(P20,P$18:P$969)</f>
        <v>#REF!</v>
      </c>
      <c r="R20" s="13" t="e">
        <f>VLOOKUP($E20,#REF!,3,FALSE)</f>
        <v>#REF!</v>
      </c>
      <c r="S20" s="14" t="e">
        <f>P20+R21</f>
        <v>#REF!</v>
      </c>
      <c r="T20" s="14" t="e">
        <f>RANK(S20,S$18:S$969)</f>
        <v>#REF!</v>
      </c>
      <c r="U20" s="13" t="e">
        <f>VLOOKUP($E20,#REF!,41,FALSE)</f>
        <v>#REF!</v>
      </c>
      <c r="V20" s="14" t="e">
        <f>S20+U21</f>
        <v>#REF!</v>
      </c>
      <c r="W20" s="14" t="e">
        <f>RANK(V20,V$18:V$969)</f>
        <v>#REF!</v>
      </c>
      <c r="X20" s="13" t="e">
        <f>VLOOKUP($E20,#REF!,3,FALSE)</f>
        <v>#REF!</v>
      </c>
      <c r="Y20" s="11" t="e">
        <f>MID(X20,1,1)</f>
        <v>#REF!</v>
      </c>
      <c r="Z20" s="11" t="e">
        <f>MID(X20,3,5)</f>
        <v>#REF!</v>
      </c>
      <c r="AA20" s="11" t="e">
        <f>Y20*60+Z20</f>
        <v>#REF!</v>
      </c>
      <c r="AB20" s="15" t="e">
        <f>SUM(F21:X21)</f>
        <v>#REF!</v>
      </c>
      <c r="AC20" s="15" t="e">
        <f>RANK(AB20,AB$18:AB$969)</f>
        <v>#REF!</v>
      </c>
      <c r="AD20" s="29" t="s">
        <v>0</v>
      </c>
      <c r="AE20" s="29" t="s">
        <v>25</v>
      </c>
      <c r="AF20" s="69" t="e">
        <f>VLOOKUP($E20,#REF!,7,FALSE)</f>
        <v>#REF!</v>
      </c>
      <c r="AG20" s="22"/>
    </row>
    <row r="21" spans="1:33" hidden="1" x14ac:dyDescent="0.25">
      <c r="A21" s="27"/>
      <c r="B21" s="7"/>
      <c r="C21" s="8"/>
      <c r="D21" s="16" t="e">
        <f>VLOOKUP($E20,#REF!,6,FALSE)</f>
        <v>#REF!</v>
      </c>
      <c r="E21" s="8"/>
      <c r="F21" s="8" t="e">
        <f>INT(58.015*(11.5-F20)^1.81)</f>
        <v>#REF!</v>
      </c>
      <c r="G21" s="9"/>
      <c r="H21" s="9"/>
      <c r="I21" s="8" t="e">
        <f>INT(0.14354*(I20*100-220)^1.4)</f>
        <v>#REF!</v>
      </c>
      <c r="J21" s="9"/>
      <c r="K21" s="9"/>
      <c r="L21" s="8" t="e">
        <f>INT(51.39*(L20-1.5)^1.05)</f>
        <v>#REF!</v>
      </c>
      <c r="M21" s="9"/>
      <c r="N21" s="9"/>
      <c r="O21" s="8" t="e">
        <f>INT(0.8465*(O20*100-75)^1.42)</f>
        <v>#REF!</v>
      </c>
      <c r="P21" s="9"/>
      <c r="Q21" s="9"/>
      <c r="R21" s="8" t="e">
        <f>INT(20.5173*(15.5-R20)^1.92)</f>
        <v>#REF!</v>
      </c>
      <c r="S21" s="9"/>
      <c r="T21" s="9"/>
      <c r="U21" s="8" t="e">
        <f>INT(0.2797*(U20*100-100)^1.35)</f>
        <v>#REF!</v>
      </c>
      <c r="V21" s="9"/>
      <c r="W21" s="9"/>
      <c r="X21" s="8" t="e">
        <f>INT(0.08713*(305.5-AA20)^1.85)</f>
        <v>#REF!</v>
      </c>
      <c r="Y21" s="8"/>
      <c r="Z21" s="8"/>
      <c r="AA21" s="8"/>
      <c r="AB21" s="9"/>
      <c r="AC21" s="9"/>
      <c r="AD21" s="30"/>
      <c r="AE21" s="30"/>
      <c r="AF21" s="70"/>
      <c r="AG21" s="22"/>
    </row>
    <row r="22" spans="1:33" hidden="1" x14ac:dyDescent="0.25">
      <c r="A22" s="18">
        <v>10</v>
      </c>
      <c r="B22" s="10" t="e">
        <f>VLOOKUP($E22,#REF!,2,FALSE)</f>
        <v>#REF!</v>
      </c>
      <c r="C22" s="11" t="e">
        <f>VLOOKUP($E22,#REF!,3,FALSE)</f>
        <v>#REF!</v>
      </c>
      <c r="D22" s="11" t="e">
        <f>VLOOKUP($E22,#REF!,5,FALSE)</f>
        <v>#REF!</v>
      </c>
      <c r="E22" s="12"/>
      <c r="F22" s="13" t="e">
        <f>VLOOKUP($E22,#REF!, 3,FALSE)</f>
        <v>#REF!</v>
      </c>
      <c r="G22" s="14" t="e">
        <f>F23</f>
        <v>#REF!</v>
      </c>
      <c r="H22" s="14" t="e">
        <f>RANK(G22,G$18:G$969)</f>
        <v>#REF!</v>
      </c>
      <c r="I22" s="13" t="e">
        <f>VLOOKUP($E22,#REF!,5,FALSE)</f>
        <v>#REF!</v>
      </c>
      <c r="J22" s="14" t="e">
        <f>G22+I23</f>
        <v>#REF!</v>
      </c>
      <c r="K22" s="14" t="e">
        <f>RANK(J22,J$18:J$969)</f>
        <v>#REF!</v>
      </c>
      <c r="L22" s="13" t="e">
        <f>VLOOKUP($E22,#REF!,5,FALSE)</f>
        <v>#REF!</v>
      </c>
      <c r="M22" s="14" t="e">
        <f>J22+L23</f>
        <v>#REF!</v>
      </c>
      <c r="N22" s="14" t="e">
        <f>RANK(M22,M$18:M$969)</f>
        <v>#REF!</v>
      </c>
      <c r="O22" s="13" t="e">
        <f>VLOOKUP($E22,#REF!,41,FALSE)</f>
        <v>#REF!</v>
      </c>
      <c r="P22" s="14" t="e">
        <f>M22+O23</f>
        <v>#REF!</v>
      </c>
      <c r="Q22" s="14" t="e">
        <f>RANK(P22,P$18:P$969)</f>
        <v>#REF!</v>
      </c>
      <c r="R22" s="13" t="e">
        <f>VLOOKUP($E22,#REF!,3,FALSE)</f>
        <v>#REF!</v>
      </c>
      <c r="S22" s="14" t="e">
        <f>P22+R23</f>
        <v>#REF!</v>
      </c>
      <c r="T22" s="14" t="e">
        <f>RANK(S22,S$18:S$969)</f>
        <v>#REF!</v>
      </c>
      <c r="U22" s="13" t="e">
        <f>VLOOKUP($E22,#REF!,41,FALSE)</f>
        <v>#REF!</v>
      </c>
      <c r="V22" s="14" t="e">
        <f>S22+U23</f>
        <v>#REF!</v>
      </c>
      <c r="W22" s="14" t="e">
        <f>RANK(V22,V$18:V$969)</f>
        <v>#REF!</v>
      </c>
      <c r="X22" s="13" t="e">
        <f>VLOOKUP($E22,#REF!,3,FALSE)</f>
        <v>#REF!</v>
      </c>
      <c r="Y22" s="11" t="e">
        <f>MID(X22,1,1)</f>
        <v>#REF!</v>
      </c>
      <c r="Z22" s="11" t="e">
        <f>MID(X22,3,5)</f>
        <v>#REF!</v>
      </c>
      <c r="AA22" s="11" t="e">
        <f>Y22*60+Z22</f>
        <v>#REF!</v>
      </c>
      <c r="AB22" s="15" t="e">
        <f>SUM(F23:X23)</f>
        <v>#REF!</v>
      </c>
      <c r="AC22" s="15" t="e">
        <f>RANK(AB22,AB$18:AB$969)</f>
        <v>#REF!</v>
      </c>
      <c r="AD22" s="29" t="s">
        <v>0</v>
      </c>
      <c r="AE22" s="29" t="s">
        <v>25</v>
      </c>
      <c r="AF22" s="69" t="e">
        <f>VLOOKUP($E22,#REF!,7,FALSE)</f>
        <v>#REF!</v>
      </c>
    </row>
    <row r="23" spans="1:33" hidden="1" x14ac:dyDescent="0.25">
      <c r="A23" s="27"/>
      <c r="B23" s="7"/>
      <c r="C23" s="8"/>
      <c r="D23" s="16"/>
      <c r="E23" s="8"/>
      <c r="F23" s="8" t="e">
        <f>INT(58.015*(11.5-F22)^1.81)</f>
        <v>#REF!</v>
      </c>
      <c r="G23" s="9"/>
      <c r="H23" s="9"/>
      <c r="I23" s="8" t="e">
        <f>INT(0.14354*(I22*100-220)^1.4)</f>
        <v>#REF!</v>
      </c>
      <c r="J23" s="9"/>
      <c r="K23" s="9"/>
      <c r="L23" s="8" t="e">
        <f>INT(51.39*(L22-1.5)^1.05)</f>
        <v>#REF!</v>
      </c>
      <c r="M23" s="9"/>
      <c r="N23" s="9"/>
      <c r="O23" s="8" t="e">
        <f>INT(0.8465*(O22*100-75)^1.42)</f>
        <v>#REF!</v>
      </c>
      <c r="P23" s="9"/>
      <c r="Q23" s="9"/>
      <c r="R23" s="8" t="e">
        <f>INT(20.5173*(15.5-R22)^1.92)</f>
        <v>#REF!</v>
      </c>
      <c r="S23" s="9"/>
      <c r="T23" s="9"/>
      <c r="U23" s="8" t="e">
        <f>INT(0.2797*(U22*100-100)^1.35)</f>
        <v>#REF!</v>
      </c>
      <c r="V23" s="9"/>
      <c r="W23" s="9"/>
      <c r="X23" s="8" t="e">
        <f>INT(0.08713*(305.5-AA22)^1.85)</f>
        <v>#REF!</v>
      </c>
      <c r="Y23" s="8"/>
      <c r="Z23" s="8"/>
      <c r="AA23" s="8"/>
      <c r="AB23" s="9"/>
      <c r="AC23" s="9"/>
      <c r="AD23" s="30"/>
      <c r="AE23" s="30"/>
      <c r="AF23" s="70"/>
    </row>
    <row r="24" spans="1:33" hidden="1" x14ac:dyDescent="0.25">
      <c r="A24" s="18">
        <v>11</v>
      </c>
      <c r="B24" s="10" t="e">
        <f>VLOOKUP($E24,#REF!,2,FALSE)</f>
        <v>#REF!</v>
      </c>
      <c r="C24" s="11" t="e">
        <f>VLOOKUP($E24,#REF!,3,FALSE)</f>
        <v>#REF!</v>
      </c>
      <c r="D24" s="11" t="e">
        <f>VLOOKUP($E24,#REF!,5,FALSE)</f>
        <v>#REF!</v>
      </c>
      <c r="E24" s="12"/>
      <c r="F24" s="13" t="e">
        <f>VLOOKUP($E24,#REF!, 3,FALSE)</f>
        <v>#REF!</v>
      </c>
      <c r="G24" s="14" t="e">
        <f>F25</f>
        <v>#REF!</v>
      </c>
      <c r="H24" s="14" t="e">
        <f>RANK(G24,G$18:G$969)</f>
        <v>#REF!</v>
      </c>
      <c r="I24" s="13" t="e">
        <f>VLOOKUP($E24,#REF!,5,FALSE)</f>
        <v>#REF!</v>
      </c>
      <c r="J24" s="14" t="e">
        <f>G24+I25</f>
        <v>#REF!</v>
      </c>
      <c r="K24" s="14" t="e">
        <f>RANK(J24,J$18:J$969)</f>
        <v>#REF!</v>
      </c>
      <c r="L24" s="13" t="e">
        <f>VLOOKUP($E24,#REF!,5,FALSE)</f>
        <v>#REF!</v>
      </c>
      <c r="M24" s="14" t="e">
        <f>J24+L25</f>
        <v>#REF!</v>
      </c>
      <c r="N24" s="14" t="e">
        <f>RANK(M24,M$18:M$969)</f>
        <v>#REF!</v>
      </c>
      <c r="O24" s="13" t="e">
        <f>VLOOKUP($E24,#REF!,41,FALSE)</f>
        <v>#REF!</v>
      </c>
      <c r="P24" s="14" t="e">
        <f>M24+O25</f>
        <v>#REF!</v>
      </c>
      <c r="Q24" s="14" t="e">
        <f>RANK(P24,P$18:P$969)</f>
        <v>#REF!</v>
      </c>
      <c r="R24" s="13" t="e">
        <f>VLOOKUP($E24,#REF!,3,FALSE)</f>
        <v>#REF!</v>
      </c>
      <c r="S24" s="14" t="e">
        <f>P24+R25</f>
        <v>#REF!</v>
      </c>
      <c r="T24" s="14" t="e">
        <f>RANK(S24,S$18:S$969)</f>
        <v>#REF!</v>
      </c>
      <c r="U24" s="13" t="e">
        <f>VLOOKUP($E24,#REF!,41,FALSE)</f>
        <v>#REF!</v>
      </c>
      <c r="V24" s="14" t="e">
        <f>S24+U25</f>
        <v>#REF!</v>
      </c>
      <c r="W24" s="14" t="e">
        <f>RANK(V24,V$18:V$969)</f>
        <v>#REF!</v>
      </c>
      <c r="X24" s="13" t="e">
        <f>VLOOKUP($E24,#REF!,3,FALSE)</f>
        <v>#REF!</v>
      </c>
      <c r="Y24" s="11" t="e">
        <f>MID(X24,1,1)</f>
        <v>#REF!</v>
      </c>
      <c r="Z24" s="11" t="e">
        <f>MID(X24,3,5)</f>
        <v>#REF!</v>
      </c>
      <c r="AA24" s="11" t="e">
        <f>Y24*60+Z24</f>
        <v>#REF!</v>
      </c>
      <c r="AB24" s="15" t="e">
        <f>SUM(F25:X25)</f>
        <v>#REF!</v>
      </c>
      <c r="AC24" s="15" t="e">
        <f>RANK(AB24,AB$18:AB$969)</f>
        <v>#REF!</v>
      </c>
      <c r="AD24" s="29" t="s">
        <v>0</v>
      </c>
      <c r="AE24" s="29" t="s">
        <v>25</v>
      </c>
      <c r="AF24" s="69" t="e">
        <f>VLOOKUP($E24,#REF!,7,FALSE)</f>
        <v>#REF!</v>
      </c>
    </row>
    <row r="25" spans="1:33" hidden="1" x14ac:dyDescent="0.25">
      <c r="A25" s="27"/>
      <c r="B25" s="7"/>
      <c r="C25" s="8"/>
      <c r="D25" s="16" t="e">
        <f>VLOOKUP($E24,#REF!,6,FALSE)</f>
        <v>#REF!</v>
      </c>
      <c r="E25" s="8"/>
      <c r="F25" s="8" t="e">
        <f>INT(58.015*(11.5-F24)^1.81)</f>
        <v>#REF!</v>
      </c>
      <c r="G25" s="9"/>
      <c r="H25" s="9"/>
      <c r="I25" s="8" t="e">
        <f>INT(0.14354*(I24*100-220)^1.4)</f>
        <v>#REF!</v>
      </c>
      <c r="J25" s="9"/>
      <c r="K25" s="9"/>
      <c r="L25" s="8" t="e">
        <f>INT(51.39*(L24-1.5)^1.05)</f>
        <v>#REF!</v>
      </c>
      <c r="M25" s="9"/>
      <c r="N25" s="9"/>
      <c r="O25" s="8" t="e">
        <f>INT(0.8465*(O24*100-75)^1.42)</f>
        <v>#REF!</v>
      </c>
      <c r="P25" s="9"/>
      <c r="Q25" s="9"/>
      <c r="R25" s="8" t="e">
        <f>INT(20.5173*(15.5-R24)^1.92)</f>
        <v>#REF!</v>
      </c>
      <c r="S25" s="9"/>
      <c r="T25" s="9"/>
      <c r="U25" s="8" t="e">
        <f>INT(0.2797*(U24*100-100)^1.35)</f>
        <v>#REF!</v>
      </c>
      <c r="V25" s="9"/>
      <c r="W25" s="9"/>
      <c r="X25" s="8" t="e">
        <f>INT(0.08713*(305.5-AA24)^1.85)</f>
        <v>#REF!</v>
      </c>
      <c r="Y25" s="8"/>
      <c r="Z25" s="8"/>
      <c r="AA25" s="8"/>
      <c r="AB25" s="9"/>
      <c r="AC25" s="9"/>
      <c r="AD25" s="30"/>
      <c r="AE25" s="30"/>
      <c r="AF25" s="70"/>
    </row>
    <row r="26" spans="1:33" hidden="1" x14ac:dyDescent="0.25">
      <c r="A26" s="18">
        <v>12</v>
      </c>
      <c r="B26" s="10" t="e">
        <f>VLOOKUP($E26,#REF!,2,FALSE)</f>
        <v>#REF!</v>
      </c>
      <c r="C26" s="11" t="e">
        <f>VLOOKUP($E26,#REF!,3,FALSE)</f>
        <v>#REF!</v>
      </c>
      <c r="D26" s="11" t="e">
        <f>VLOOKUP($E26,#REF!,5,FALSE)</f>
        <v>#REF!</v>
      </c>
      <c r="E26" s="12"/>
      <c r="F26" s="13" t="e">
        <f>VLOOKUP($E26,#REF!, 3,FALSE)</f>
        <v>#REF!</v>
      </c>
      <c r="G26" s="14" t="e">
        <f>F27</f>
        <v>#REF!</v>
      </c>
      <c r="H26" s="14" t="e">
        <f>RANK(G26,G$18:G$969)</f>
        <v>#REF!</v>
      </c>
      <c r="I26" s="13" t="e">
        <f>VLOOKUP($E26,#REF!,5,FALSE)</f>
        <v>#REF!</v>
      </c>
      <c r="J26" s="14" t="e">
        <f>G26+I27</f>
        <v>#REF!</v>
      </c>
      <c r="K26" s="14" t="e">
        <f>RANK(J26,J$18:J$969)</f>
        <v>#REF!</v>
      </c>
      <c r="L26" s="13" t="e">
        <f>VLOOKUP($E26,#REF!,5,FALSE)</f>
        <v>#REF!</v>
      </c>
      <c r="M26" s="14" t="e">
        <f>J26+L27</f>
        <v>#REF!</v>
      </c>
      <c r="N26" s="14" t="e">
        <f>RANK(M26,M$18:M$969)</f>
        <v>#REF!</v>
      </c>
      <c r="O26" s="13" t="e">
        <f>VLOOKUP($E26,#REF!,41,FALSE)</f>
        <v>#REF!</v>
      </c>
      <c r="P26" s="14" t="e">
        <f>M26+O27</f>
        <v>#REF!</v>
      </c>
      <c r="Q26" s="14" t="e">
        <f>RANK(P26,P$18:P$969)</f>
        <v>#REF!</v>
      </c>
      <c r="R26" s="13" t="e">
        <f>VLOOKUP($E26,#REF!,3,FALSE)</f>
        <v>#REF!</v>
      </c>
      <c r="S26" s="14" t="e">
        <f>P26+R27</f>
        <v>#REF!</v>
      </c>
      <c r="T26" s="14" t="e">
        <f>RANK(S26,S$18:S$969)</f>
        <v>#REF!</v>
      </c>
      <c r="U26" s="13" t="e">
        <f>VLOOKUP($E26,#REF!,41,FALSE)</f>
        <v>#REF!</v>
      </c>
      <c r="V26" s="14" t="e">
        <f>S26+U27</f>
        <v>#REF!</v>
      </c>
      <c r="W26" s="14" t="e">
        <f>RANK(V26,V$18:V$969)</f>
        <v>#REF!</v>
      </c>
      <c r="X26" s="13" t="e">
        <f>VLOOKUP($E26,#REF!,3,FALSE)</f>
        <v>#REF!</v>
      </c>
      <c r="Y26" s="11" t="e">
        <f>MID(X26,1,1)</f>
        <v>#REF!</v>
      </c>
      <c r="Z26" s="11" t="e">
        <f>MID(X26,3,5)</f>
        <v>#REF!</v>
      </c>
      <c r="AA26" s="11" t="e">
        <f>Y26*60+Z26</f>
        <v>#REF!</v>
      </c>
      <c r="AB26" s="15" t="e">
        <f>SUM(F27:X27)</f>
        <v>#REF!</v>
      </c>
      <c r="AC26" s="15" t="e">
        <f>RANK(AB26,AB$18:AB$969)</f>
        <v>#REF!</v>
      </c>
      <c r="AD26" s="29" t="s">
        <v>0</v>
      </c>
      <c r="AE26" s="29" t="s">
        <v>23</v>
      </c>
      <c r="AF26" s="69" t="e">
        <f>VLOOKUP($E26,#REF!,7,FALSE)</f>
        <v>#REF!</v>
      </c>
    </row>
    <row r="27" spans="1:33" hidden="1" x14ac:dyDescent="0.25">
      <c r="A27" s="27"/>
      <c r="B27" s="7"/>
      <c r="C27" s="8"/>
      <c r="D27" s="16" t="e">
        <f>VLOOKUP($E26,#REF!,6,FALSE)</f>
        <v>#REF!</v>
      </c>
      <c r="E27" s="8"/>
      <c r="F27" s="8" t="e">
        <f>INT(58.015*(11.5-F26)^1.81)</f>
        <v>#REF!</v>
      </c>
      <c r="G27" s="9"/>
      <c r="H27" s="9"/>
      <c r="I27" s="8" t="e">
        <f>INT(0.14354*(I26*100-220)^1.4)</f>
        <v>#REF!</v>
      </c>
      <c r="J27" s="9"/>
      <c r="K27" s="9"/>
      <c r="L27" s="8" t="e">
        <f>INT(51.39*(L26-1.5)^1.05)</f>
        <v>#REF!</v>
      </c>
      <c r="M27" s="9"/>
      <c r="N27" s="9"/>
      <c r="O27" s="8" t="e">
        <f>INT(0.8465*(O26*100-75)^1.42)</f>
        <v>#REF!</v>
      </c>
      <c r="P27" s="9"/>
      <c r="Q27" s="9"/>
      <c r="R27" s="8" t="e">
        <f>INT(20.5173*(15.5-R26)^1.92)</f>
        <v>#REF!</v>
      </c>
      <c r="S27" s="9"/>
      <c r="T27" s="9"/>
      <c r="U27" s="8" t="e">
        <f>INT(0.2797*(U26*100-100)^1.35)</f>
        <v>#REF!</v>
      </c>
      <c r="V27" s="9"/>
      <c r="W27" s="9"/>
      <c r="X27" s="8" t="e">
        <f>INT(0.08713*(305.5-AA26)^1.85)</f>
        <v>#REF!</v>
      </c>
      <c r="Y27" s="8"/>
      <c r="Z27" s="8"/>
      <c r="AA27" s="8"/>
      <c r="AB27" s="9"/>
      <c r="AC27" s="9"/>
      <c r="AD27" s="30"/>
      <c r="AE27" s="30"/>
      <c r="AF27" s="70"/>
    </row>
    <row r="28" spans="1:33" hidden="1" x14ac:dyDescent="0.25">
      <c r="A28" s="18">
        <v>13</v>
      </c>
      <c r="B28" s="10" t="e">
        <f>VLOOKUP($E28,#REF!,2,FALSE)</f>
        <v>#REF!</v>
      </c>
      <c r="C28" s="11" t="e">
        <f>VLOOKUP($E28,#REF!,3,FALSE)</f>
        <v>#REF!</v>
      </c>
      <c r="D28" s="11" t="e">
        <f>VLOOKUP($E28,#REF!,5,FALSE)</f>
        <v>#REF!</v>
      </c>
      <c r="E28" s="12"/>
      <c r="F28" s="13" t="e">
        <f>VLOOKUP($E28,#REF!, 3,FALSE)</f>
        <v>#REF!</v>
      </c>
      <c r="G28" s="14" t="e">
        <f>F29</f>
        <v>#REF!</v>
      </c>
      <c r="H28" s="14" t="e">
        <f>RANK(G28,G$18:G$969)</f>
        <v>#REF!</v>
      </c>
      <c r="I28" s="13" t="e">
        <f>VLOOKUP($E28,#REF!,5,FALSE)</f>
        <v>#REF!</v>
      </c>
      <c r="J28" s="14" t="e">
        <f>G28+I29</f>
        <v>#REF!</v>
      </c>
      <c r="K28" s="14" t="e">
        <f>RANK(J28,J$18:J$969)</f>
        <v>#REF!</v>
      </c>
      <c r="L28" s="13" t="e">
        <f>VLOOKUP($E28,#REF!,5,FALSE)</f>
        <v>#REF!</v>
      </c>
      <c r="M28" s="14" t="e">
        <f>J28+L29</f>
        <v>#REF!</v>
      </c>
      <c r="N28" s="14" t="e">
        <f>RANK(M28,M$18:M$969)</f>
        <v>#REF!</v>
      </c>
      <c r="O28" s="13" t="e">
        <f>VLOOKUP($E28,#REF!,41,FALSE)</f>
        <v>#REF!</v>
      </c>
      <c r="P28" s="14" t="e">
        <f>M28+O29</f>
        <v>#REF!</v>
      </c>
      <c r="Q28" s="14" t="e">
        <f>RANK(P28,P$18:P$969)</f>
        <v>#REF!</v>
      </c>
      <c r="R28" s="13" t="e">
        <f>VLOOKUP($E28,#REF!,3,FALSE)</f>
        <v>#REF!</v>
      </c>
      <c r="S28" s="14" t="e">
        <f>P28+R29</f>
        <v>#REF!</v>
      </c>
      <c r="T28" s="14" t="e">
        <f>RANK(S28,S$18:S$969)</f>
        <v>#REF!</v>
      </c>
      <c r="U28" s="13" t="e">
        <f>VLOOKUP($E28,#REF!,41,FALSE)</f>
        <v>#REF!</v>
      </c>
      <c r="V28" s="14" t="e">
        <f>S28+U29</f>
        <v>#REF!</v>
      </c>
      <c r="W28" s="14" t="e">
        <f>RANK(V28,V$18:V$969)</f>
        <v>#REF!</v>
      </c>
      <c r="X28" s="13" t="e">
        <f>VLOOKUP($E28,#REF!,3,FALSE)</f>
        <v>#REF!</v>
      </c>
      <c r="Y28" s="11" t="e">
        <f>MID(X28,1,1)</f>
        <v>#REF!</v>
      </c>
      <c r="Z28" s="11" t="e">
        <f>MID(X28,3,5)</f>
        <v>#REF!</v>
      </c>
      <c r="AA28" s="11" t="e">
        <f>Y28*60+Z28</f>
        <v>#REF!</v>
      </c>
      <c r="AB28" s="15" t="e">
        <f>SUM(F29:X29)</f>
        <v>#REF!</v>
      </c>
      <c r="AC28" s="15" t="e">
        <f>RANK(AB28,AB$18:AB$969)</f>
        <v>#REF!</v>
      </c>
      <c r="AD28" s="29" t="s">
        <v>0</v>
      </c>
      <c r="AE28" s="29" t="s">
        <v>25</v>
      </c>
      <c r="AF28" s="69" t="e">
        <f>VLOOKUP($E28,#REF!,7,FALSE)</f>
        <v>#REF!</v>
      </c>
    </row>
    <row r="29" spans="1:33" hidden="1" x14ac:dyDescent="0.25">
      <c r="A29" s="27"/>
      <c r="B29" s="7"/>
      <c r="C29" s="8"/>
      <c r="D29" s="16" t="e">
        <f>VLOOKUP($E28,#REF!,6,FALSE)</f>
        <v>#REF!</v>
      </c>
      <c r="E29" s="8"/>
      <c r="F29" s="8" t="e">
        <f>INT(58.015*(11.5-F28)^1.81)</f>
        <v>#REF!</v>
      </c>
      <c r="G29" s="9"/>
      <c r="H29" s="9"/>
      <c r="I29" s="8" t="e">
        <f>INT(0.14354*(I28*100-220)^1.4)</f>
        <v>#REF!</v>
      </c>
      <c r="J29" s="9"/>
      <c r="K29" s="9"/>
      <c r="L29" s="8" t="e">
        <f>INT(51.39*(L28-1.5)^1.05)</f>
        <v>#REF!</v>
      </c>
      <c r="M29" s="9"/>
      <c r="N29" s="9"/>
      <c r="O29" s="8" t="e">
        <f>INT(0.8465*(O28*100-75)^1.42)</f>
        <v>#REF!</v>
      </c>
      <c r="P29" s="9"/>
      <c r="Q29" s="9"/>
      <c r="R29" s="8" t="e">
        <f>INT(20.5173*(15.5-R28)^1.92)</f>
        <v>#REF!</v>
      </c>
      <c r="S29" s="9"/>
      <c r="T29" s="9"/>
      <c r="U29" s="8" t="e">
        <f>INT(0.2797*(U28*100-100)^1.35)</f>
        <v>#REF!</v>
      </c>
      <c r="V29" s="9"/>
      <c r="W29" s="9"/>
      <c r="X29" s="8" t="e">
        <f>INT(0.08713*(305.5-AA28)^1.85)</f>
        <v>#REF!</v>
      </c>
      <c r="Y29" s="8"/>
      <c r="Z29" s="8"/>
      <c r="AA29" s="8"/>
      <c r="AB29" s="9"/>
      <c r="AC29" s="9"/>
      <c r="AD29" s="30"/>
      <c r="AE29" s="30"/>
      <c r="AF29" s="70"/>
    </row>
    <row r="30" spans="1:33" hidden="1" x14ac:dyDescent="0.25">
      <c r="A30" s="18">
        <v>14</v>
      </c>
      <c r="B30" s="10" t="e">
        <f>VLOOKUP($E30,#REF!,2,FALSE)</f>
        <v>#REF!</v>
      </c>
      <c r="C30" s="11" t="e">
        <f>VLOOKUP($E30,#REF!,3,FALSE)</f>
        <v>#REF!</v>
      </c>
      <c r="D30" s="11" t="e">
        <f>VLOOKUP($E30,#REF!,5,FALSE)</f>
        <v>#REF!</v>
      </c>
      <c r="E30" s="12"/>
      <c r="F30" s="13" t="e">
        <f>VLOOKUP($E30,#REF!, 3,FALSE)</f>
        <v>#REF!</v>
      </c>
      <c r="G30" s="14" t="e">
        <f>F31</f>
        <v>#REF!</v>
      </c>
      <c r="H30" s="14" t="e">
        <f>RANK(G30,G$18:G$969)</f>
        <v>#REF!</v>
      </c>
      <c r="I30" s="13" t="e">
        <f>VLOOKUP($E30,#REF!,5,FALSE)</f>
        <v>#REF!</v>
      </c>
      <c r="J30" s="14" t="e">
        <f>G30+I31</f>
        <v>#REF!</v>
      </c>
      <c r="K30" s="14" t="e">
        <f>RANK(J30,J$18:J$969)</f>
        <v>#REF!</v>
      </c>
      <c r="L30" s="13" t="e">
        <f>VLOOKUP($E30,#REF!,5,FALSE)</f>
        <v>#REF!</v>
      </c>
      <c r="M30" s="14" t="e">
        <f>J30+L31</f>
        <v>#REF!</v>
      </c>
      <c r="N30" s="14" t="e">
        <f>RANK(M30,M$18:M$969)</f>
        <v>#REF!</v>
      </c>
      <c r="O30" s="13" t="e">
        <f>VLOOKUP($E30,#REF!,41,FALSE)</f>
        <v>#REF!</v>
      </c>
      <c r="P30" s="14" t="e">
        <f>M30+O31</f>
        <v>#REF!</v>
      </c>
      <c r="Q30" s="14" t="e">
        <f>RANK(P30,P$18:P$969)</f>
        <v>#REF!</v>
      </c>
      <c r="R30" s="13" t="e">
        <f>VLOOKUP($E30,#REF!,3,FALSE)</f>
        <v>#REF!</v>
      </c>
      <c r="S30" s="14" t="e">
        <f>P30+R31</f>
        <v>#REF!</v>
      </c>
      <c r="T30" s="14" t="e">
        <f>RANK(S30,S$18:S$969)</f>
        <v>#REF!</v>
      </c>
      <c r="U30" s="13" t="e">
        <f>VLOOKUP($E30,#REF!,41,FALSE)</f>
        <v>#REF!</v>
      </c>
      <c r="V30" s="14" t="e">
        <f>S30+U31</f>
        <v>#REF!</v>
      </c>
      <c r="W30" s="14" t="e">
        <f>RANK(V30,V$18:V$969)</f>
        <v>#REF!</v>
      </c>
      <c r="X30" s="13" t="e">
        <f>VLOOKUP($E30,#REF!,3,FALSE)</f>
        <v>#REF!</v>
      </c>
      <c r="Y30" s="11" t="e">
        <f>MID(X30,1,1)</f>
        <v>#REF!</v>
      </c>
      <c r="Z30" s="11" t="e">
        <f>MID(X30,3,5)</f>
        <v>#REF!</v>
      </c>
      <c r="AA30" s="11" t="e">
        <f>Y30*60+Z30</f>
        <v>#REF!</v>
      </c>
      <c r="AB30" s="15" t="e">
        <f>SUM(F31:X31)</f>
        <v>#REF!</v>
      </c>
      <c r="AC30" s="15" t="e">
        <f>RANK(AB30,AB$18:AB$969)</f>
        <v>#REF!</v>
      </c>
      <c r="AD30" s="29" t="s">
        <v>0</v>
      </c>
      <c r="AE30" s="29" t="s">
        <v>25</v>
      </c>
      <c r="AF30" s="69" t="e">
        <f>VLOOKUP($E30,#REF!,7,FALSE)</f>
        <v>#REF!</v>
      </c>
    </row>
    <row r="31" spans="1:33" hidden="1" x14ac:dyDescent="0.25">
      <c r="A31" s="27"/>
      <c r="B31" s="7"/>
      <c r="C31" s="8"/>
      <c r="D31" s="16" t="e">
        <f>VLOOKUP($E30,#REF!,6,FALSE)</f>
        <v>#REF!</v>
      </c>
      <c r="E31" s="8"/>
      <c r="F31" s="8" t="e">
        <f>INT(58.015*(11.5-F30)^1.81)</f>
        <v>#REF!</v>
      </c>
      <c r="G31" s="9"/>
      <c r="H31" s="9"/>
      <c r="I31" s="8" t="e">
        <f>INT(0.14354*(I30*100-220)^1.4)</f>
        <v>#REF!</v>
      </c>
      <c r="J31" s="9"/>
      <c r="K31" s="9"/>
      <c r="L31" s="8" t="e">
        <f>INT(51.39*(L30-1.5)^1.05)</f>
        <v>#REF!</v>
      </c>
      <c r="M31" s="9"/>
      <c r="N31" s="9"/>
      <c r="O31" s="8" t="e">
        <f>INT(0.8465*(O30*100-75)^1.42)</f>
        <v>#REF!</v>
      </c>
      <c r="P31" s="9"/>
      <c r="Q31" s="9"/>
      <c r="R31" s="8" t="e">
        <f>INT(20.5173*(15.5-R30)^1.92)</f>
        <v>#REF!</v>
      </c>
      <c r="S31" s="9"/>
      <c r="T31" s="9"/>
      <c r="U31" s="8" t="e">
        <f>INT(0.2797*(U30*100-100)^1.35)</f>
        <v>#REF!</v>
      </c>
      <c r="V31" s="9"/>
      <c r="W31" s="9"/>
      <c r="X31" s="8" t="e">
        <f>INT(0.08713*(305.5-AA30)^1.85)</f>
        <v>#REF!</v>
      </c>
      <c r="Y31" s="8"/>
      <c r="Z31" s="8"/>
      <c r="AA31" s="8"/>
      <c r="AB31" s="9"/>
      <c r="AC31" s="9"/>
      <c r="AD31" s="30"/>
      <c r="AE31" s="30"/>
      <c r="AF31" s="70"/>
    </row>
    <row r="32" spans="1:33" hidden="1" x14ac:dyDescent="0.25">
      <c r="A32" s="18">
        <v>15</v>
      </c>
      <c r="B32" s="10" t="e">
        <f>VLOOKUP($E32,#REF!,2,FALSE)</f>
        <v>#REF!</v>
      </c>
      <c r="C32" s="11" t="e">
        <f>VLOOKUP($E32,#REF!,3,FALSE)</f>
        <v>#REF!</v>
      </c>
      <c r="D32" s="28" t="e">
        <f>VLOOKUP($E32,#REF!,5,FALSE)</f>
        <v>#REF!</v>
      </c>
      <c r="E32" s="12"/>
      <c r="F32" s="13" t="e">
        <f>VLOOKUP($E32,#REF!, 3,FALSE)</f>
        <v>#REF!</v>
      </c>
      <c r="G32" s="14" t="e">
        <f>F33</f>
        <v>#REF!</v>
      </c>
      <c r="H32" s="14" t="e">
        <f>RANK(G32,G$18:G$969)</f>
        <v>#REF!</v>
      </c>
      <c r="I32" s="13" t="e">
        <f>VLOOKUP($E32,#REF!,5,FALSE)</f>
        <v>#REF!</v>
      </c>
      <c r="J32" s="14" t="e">
        <f>G32+I33</f>
        <v>#REF!</v>
      </c>
      <c r="K32" s="14" t="e">
        <f>RANK(J32,J$18:J$969)</f>
        <v>#REF!</v>
      </c>
      <c r="L32" s="13" t="e">
        <f>VLOOKUP($E32,#REF!,5,FALSE)</f>
        <v>#REF!</v>
      </c>
      <c r="M32" s="14" t="e">
        <f>J32+L33</f>
        <v>#REF!</v>
      </c>
      <c r="N32" s="14" t="e">
        <f>RANK(M32,M$18:M$969)</f>
        <v>#REF!</v>
      </c>
      <c r="O32" s="13" t="e">
        <f>VLOOKUP($E32,#REF!,41,FALSE)</f>
        <v>#REF!</v>
      </c>
      <c r="P32" s="14" t="e">
        <f>M32+O33</f>
        <v>#REF!</v>
      </c>
      <c r="Q32" s="14" t="e">
        <f>RANK(P32,P$18:P$969)</f>
        <v>#REF!</v>
      </c>
      <c r="R32" s="13" t="e">
        <f>VLOOKUP($E32,#REF!,3,FALSE)</f>
        <v>#REF!</v>
      </c>
      <c r="S32" s="14" t="e">
        <f>P32+R33</f>
        <v>#REF!</v>
      </c>
      <c r="T32" s="14" t="e">
        <f>RANK(S32,S$18:S$969)</f>
        <v>#REF!</v>
      </c>
      <c r="U32" s="13" t="e">
        <f>VLOOKUP($E32,#REF!,41,FALSE)</f>
        <v>#REF!</v>
      </c>
      <c r="V32" s="14" t="e">
        <f>S32+U33</f>
        <v>#REF!</v>
      </c>
      <c r="W32" s="14" t="e">
        <f>RANK(V32,V$18:V$969)</f>
        <v>#REF!</v>
      </c>
      <c r="X32" s="13" t="e">
        <f>VLOOKUP($E32,#REF!,3,FALSE)</f>
        <v>#REF!</v>
      </c>
      <c r="Y32" s="11" t="e">
        <f>MID(X32,1,1)</f>
        <v>#REF!</v>
      </c>
      <c r="Z32" s="11" t="e">
        <f>MID(X32,3,5)</f>
        <v>#REF!</v>
      </c>
      <c r="AA32" s="11" t="e">
        <f>Y32*60+Z32</f>
        <v>#REF!</v>
      </c>
      <c r="AB32" s="15" t="e">
        <f>SUM(F33:X33)</f>
        <v>#REF!</v>
      </c>
      <c r="AC32" s="15" t="e">
        <f>RANK(AB32,AB$18:AB$969)</f>
        <v>#REF!</v>
      </c>
      <c r="AD32" s="29" t="s">
        <v>0</v>
      </c>
      <c r="AE32" s="29" t="s">
        <v>25</v>
      </c>
      <c r="AF32" s="69" t="e">
        <f>VLOOKUP($E32,#REF!,7,FALSE)</f>
        <v>#REF!</v>
      </c>
    </row>
    <row r="33" spans="1:32" hidden="1" x14ac:dyDescent="0.25">
      <c r="A33" s="27"/>
      <c r="B33" s="7"/>
      <c r="C33" s="8"/>
      <c r="D33" s="16" t="e">
        <f>VLOOKUP($E32,#REF!,6,FALSE)</f>
        <v>#REF!</v>
      </c>
      <c r="E33" s="8"/>
      <c r="F33" s="8" t="e">
        <f>INT(58.015*(11.5-F32)^1.81)</f>
        <v>#REF!</v>
      </c>
      <c r="G33" s="9"/>
      <c r="H33" s="9"/>
      <c r="I33" s="8" t="e">
        <f>INT(0.14354*(I32*100-220)^1.4)</f>
        <v>#REF!</v>
      </c>
      <c r="J33" s="9"/>
      <c r="K33" s="9"/>
      <c r="L33" s="8" t="e">
        <f>INT(51.39*(L32-1.5)^1.05)</f>
        <v>#REF!</v>
      </c>
      <c r="M33" s="9"/>
      <c r="N33" s="9"/>
      <c r="O33" s="8" t="e">
        <f>INT(0.8465*(O32*100-75)^1.42)</f>
        <v>#REF!</v>
      </c>
      <c r="P33" s="9"/>
      <c r="Q33" s="9"/>
      <c r="R33" s="8" t="e">
        <f>INT(20.5173*(15.5-R32)^1.92)</f>
        <v>#REF!</v>
      </c>
      <c r="S33" s="9"/>
      <c r="T33" s="9"/>
      <c r="U33" s="8" t="e">
        <f>INT(0.2797*(U32*100-100)^1.35)</f>
        <v>#REF!</v>
      </c>
      <c r="V33" s="9"/>
      <c r="W33" s="9"/>
      <c r="X33" s="8" t="e">
        <f>INT(0.08713*(305.5-AA32)^1.85)</f>
        <v>#REF!</v>
      </c>
      <c r="Y33" s="8"/>
      <c r="Z33" s="8"/>
      <c r="AA33" s="8"/>
      <c r="AB33" s="9"/>
      <c r="AC33" s="9"/>
      <c r="AD33" s="30"/>
      <c r="AE33" s="30"/>
      <c r="AF33" s="70"/>
    </row>
    <row r="34" spans="1:32" hidden="1" x14ac:dyDescent="0.25">
      <c r="A34" s="18">
        <v>16</v>
      </c>
      <c r="B34" s="10" t="e">
        <f>VLOOKUP($E34,#REF!,2,FALSE)</f>
        <v>#REF!</v>
      </c>
      <c r="C34" s="11" t="e">
        <f>VLOOKUP($E34,#REF!,3,FALSE)</f>
        <v>#REF!</v>
      </c>
      <c r="D34" s="11" t="e">
        <f>VLOOKUP($E34,#REF!,5,FALSE)</f>
        <v>#REF!</v>
      </c>
      <c r="E34" s="12"/>
      <c r="F34" s="13" t="e">
        <f>VLOOKUP($E34,#REF!, 3,FALSE)</f>
        <v>#REF!</v>
      </c>
      <c r="G34" s="14" t="e">
        <f t="shared" ref="G34:G54" si="69">F35</f>
        <v>#REF!</v>
      </c>
      <c r="H34" s="14" t="e">
        <f>RANK(G34,G$18:G$969)</f>
        <v>#REF!</v>
      </c>
      <c r="I34" s="13" t="e">
        <f>VLOOKUP($E34,#REF!,5,FALSE)</f>
        <v>#REF!</v>
      </c>
      <c r="J34" s="14" t="e">
        <f>G34+I35</f>
        <v>#REF!</v>
      </c>
      <c r="K34" s="14" t="e">
        <f>RANK(J34,J$18:J$969)</f>
        <v>#REF!</v>
      </c>
      <c r="L34" s="13" t="e">
        <f>VLOOKUP($E34,#REF!,5,FALSE)</f>
        <v>#REF!</v>
      </c>
      <c r="M34" s="14" t="e">
        <f>J34+L35</f>
        <v>#REF!</v>
      </c>
      <c r="N34" s="14" t="e">
        <f>RANK(M34,M$18:M$969)</f>
        <v>#REF!</v>
      </c>
      <c r="O34" s="13" t="e">
        <f>VLOOKUP($E34,#REF!,41,FALSE)</f>
        <v>#REF!</v>
      </c>
      <c r="P34" s="14" t="e">
        <f>M34+O35</f>
        <v>#REF!</v>
      </c>
      <c r="Q34" s="14" t="e">
        <f>RANK(P34,P$18:P$969)</f>
        <v>#REF!</v>
      </c>
      <c r="R34" s="13" t="e">
        <f>VLOOKUP($E34,#REF!,3,FALSE)</f>
        <v>#REF!</v>
      </c>
      <c r="S34" s="14" t="e">
        <f>P34+R35</f>
        <v>#REF!</v>
      </c>
      <c r="T34" s="14" t="e">
        <f>RANK(S34,S$18:S$969)</f>
        <v>#REF!</v>
      </c>
      <c r="U34" s="13" t="e">
        <f>VLOOKUP($E34,#REF!,41,FALSE)</f>
        <v>#REF!</v>
      </c>
      <c r="V34" s="14" t="e">
        <f>S34+U35</f>
        <v>#REF!</v>
      </c>
      <c r="W34" s="14" t="e">
        <f>RANK(V34,V$18:V$969)</f>
        <v>#REF!</v>
      </c>
      <c r="X34" s="13" t="e">
        <f>VLOOKUP($E34,#REF!,3,FALSE)</f>
        <v>#REF!</v>
      </c>
      <c r="Y34" s="11" t="e">
        <f t="shared" ref="Y34:Y54" si="70">MID(X34,1,1)</f>
        <v>#REF!</v>
      </c>
      <c r="Z34" s="11" t="e">
        <f>MID(X34,3,5)</f>
        <v>#REF!</v>
      </c>
      <c r="AA34" s="11" t="e">
        <f>Y34*60+Z34</f>
        <v>#REF!</v>
      </c>
      <c r="AB34" s="15" t="e">
        <f>SUM(F35:X35)</f>
        <v>#REF!</v>
      </c>
      <c r="AC34" s="15" t="e">
        <f>RANK(AB34,AB$18:AB$969)</f>
        <v>#REF!</v>
      </c>
      <c r="AD34" s="29" t="s">
        <v>0</v>
      </c>
      <c r="AE34" s="29" t="s">
        <v>24</v>
      </c>
      <c r="AF34" s="69" t="e">
        <f>VLOOKUP($E34,#REF!,7,FALSE)</f>
        <v>#REF!</v>
      </c>
    </row>
    <row r="35" spans="1:32" hidden="1" x14ac:dyDescent="0.25">
      <c r="A35" s="27"/>
      <c r="B35" s="7"/>
      <c r="C35" s="8"/>
      <c r="D35" s="16" t="e">
        <f>VLOOKUP($E34,#REF!,6,FALSE)</f>
        <v>#REF!</v>
      </c>
      <c r="E35" s="8"/>
      <c r="F35" s="8" t="e">
        <f>INT(58.015*(11.5-F34)^1.81)</f>
        <v>#REF!</v>
      </c>
      <c r="G35" s="9"/>
      <c r="H35" s="9"/>
      <c r="I35" s="8" t="e">
        <f>INT(0.14354*(I34*100-220)^1.4)</f>
        <v>#REF!</v>
      </c>
      <c r="J35" s="9"/>
      <c r="K35" s="9"/>
      <c r="L35" s="8" t="e">
        <f>INT(51.39*(L34-1.5)^1.05)</f>
        <v>#REF!</v>
      </c>
      <c r="M35" s="9"/>
      <c r="N35" s="9"/>
      <c r="O35" s="8" t="e">
        <f>INT(0.8465*(O34*100-75)^1.42)</f>
        <v>#REF!</v>
      </c>
      <c r="P35" s="9"/>
      <c r="Q35" s="9"/>
      <c r="R35" s="8" t="e">
        <f>INT(20.5173*(15.5-R34)^1.92)</f>
        <v>#REF!</v>
      </c>
      <c r="S35" s="9"/>
      <c r="T35" s="9"/>
      <c r="U35" s="8" t="e">
        <f>INT(0.2797*(U34*100-100)^1.35)</f>
        <v>#REF!</v>
      </c>
      <c r="V35" s="9"/>
      <c r="W35" s="9"/>
      <c r="X35" s="8" t="e">
        <f>INT(0.08713*(305.5-AA34)^1.85)</f>
        <v>#REF!</v>
      </c>
      <c r="Y35" s="8"/>
      <c r="Z35" s="8"/>
      <c r="AA35" s="8"/>
      <c r="AB35" s="9"/>
      <c r="AC35" s="9"/>
      <c r="AD35" s="30"/>
      <c r="AE35" s="30"/>
      <c r="AF35" s="70"/>
    </row>
    <row r="36" spans="1:32" hidden="1" x14ac:dyDescent="0.25">
      <c r="A36" s="18">
        <v>17</v>
      </c>
      <c r="B36" s="10" t="e">
        <f>VLOOKUP($E36,#REF!,2,FALSE)</f>
        <v>#REF!</v>
      </c>
      <c r="C36" s="11" t="e">
        <f>VLOOKUP($E36,#REF!,3,FALSE)</f>
        <v>#REF!</v>
      </c>
      <c r="D36" s="11" t="e">
        <f>VLOOKUP($E36,#REF!,5,FALSE)</f>
        <v>#REF!</v>
      </c>
      <c r="E36" s="12"/>
      <c r="F36" s="13" t="e">
        <f>VLOOKUP($E36,#REF!, 3,FALSE)</f>
        <v>#REF!</v>
      </c>
      <c r="G36" s="14" t="e">
        <f t="shared" si="69"/>
        <v>#REF!</v>
      </c>
      <c r="H36" s="14" t="e">
        <f>RANK(G36,G$18:G$969)</f>
        <v>#REF!</v>
      </c>
      <c r="I36" s="13" t="e">
        <f>VLOOKUP($E36,#REF!,5,FALSE)</f>
        <v>#REF!</v>
      </c>
      <c r="J36" s="14" t="e">
        <f>G36+I37</f>
        <v>#REF!</v>
      </c>
      <c r="K36" s="14" t="e">
        <f>RANK(J36,J$18:J$969)</f>
        <v>#REF!</v>
      </c>
      <c r="L36" s="13" t="e">
        <f>VLOOKUP($E36,#REF!,5,FALSE)</f>
        <v>#REF!</v>
      </c>
      <c r="M36" s="14" t="e">
        <f>J36+L37</f>
        <v>#REF!</v>
      </c>
      <c r="N36" s="14" t="e">
        <f>RANK(M36,M$18:M$969)</f>
        <v>#REF!</v>
      </c>
      <c r="O36" s="13" t="e">
        <f>VLOOKUP($E36,#REF!,41,FALSE)</f>
        <v>#REF!</v>
      </c>
      <c r="P36" s="14" t="e">
        <f>M36+O37</f>
        <v>#REF!</v>
      </c>
      <c r="Q36" s="14" t="e">
        <f>RANK(P36,P$18:P$969)</f>
        <v>#REF!</v>
      </c>
      <c r="R36" s="13" t="e">
        <f>VLOOKUP($E36,#REF!,3,FALSE)</f>
        <v>#REF!</v>
      </c>
      <c r="S36" s="14" t="e">
        <f>P36+R37</f>
        <v>#REF!</v>
      </c>
      <c r="T36" s="14" t="e">
        <f>RANK(S36,S$18:S$969)</f>
        <v>#REF!</v>
      </c>
      <c r="U36" s="13" t="e">
        <f>VLOOKUP($E36,#REF!,41,FALSE)</f>
        <v>#REF!</v>
      </c>
      <c r="V36" s="14" t="e">
        <f>S36+U37</f>
        <v>#REF!</v>
      </c>
      <c r="W36" s="14" t="e">
        <f>RANK(V36,V$18:V$969)</f>
        <v>#REF!</v>
      </c>
      <c r="X36" s="13" t="e">
        <f>VLOOKUP($E36,#REF!,3,FALSE)</f>
        <v>#REF!</v>
      </c>
      <c r="Y36" s="11" t="e">
        <f t="shared" si="70"/>
        <v>#REF!</v>
      </c>
      <c r="Z36" s="11" t="e">
        <f>MID(X36,3,5)</f>
        <v>#REF!</v>
      </c>
      <c r="AA36" s="11" t="e">
        <f>Y36*60+Z36</f>
        <v>#REF!</v>
      </c>
      <c r="AB36" s="15" t="e">
        <f>SUM(F37:X37)</f>
        <v>#REF!</v>
      </c>
      <c r="AC36" s="15" t="e">
        <f>RANK(AB36,AB$18:AB$969)</f>
        <v>#REF!</v>
      </c>
      <c r="AD36" s="15" t="s">
        <v>1</v>
      </c>
      <c r="AE36" s="15">
        <v>17</v>
      </c>
      <c r="AF36" s="69" t="e">
        <f>VLOOKUP($E36,#REF!,7,FALSE)</f>
        <v>#REF!</v>
      </c>
    </row>
    <row r="37" spans="1:32" hidden="1" x14ac:dyDescent="0.25">
      <c r="A37" s="27"/>
      <c r="B37" s="7"/>
      <c r="C37" s="8"/>
      <c r="D37" s="16" t="e">
        <f>VLOOKUP($E36,#REF!,6,FALSE)</f>
        <v>#REF!</v>
      </c>
      <c r="E37" s="8"/>
      <c r="F37" s="8" t="e">
        <f>INT(58.015*(11.5-F36)^1.81)</f>
        <v>#REF!</v>
      </c>
      <c r="G37" s="9"/>
      <c r="H37" s="9"/>
      <c r="I37" s="8" t="e">
        <f>INT(0.14354*(I36*100-220)^1.4)</f>
        <v>#REF!</v>
      </c>
      <c r="J37" s="9"/>
      <c r="K37" s="9"/>
      <c r="L37" s="8" t="e">
        <f>INT(51.39*(L36-1.5)^1.05)</f>
        <v>#REF!</v>
      </c>
      <c r="M37" s="9"/>
      <c r="N37" s="9"/>
      <c r="O37" s="8" t="e">
        <f>INT(0.8465*(O36*100-75)^1.42)</f>
        <v>#REF!</v>
      </c>
      <c r="P37" s="9"/>
      <c r="Q37" s="9"/>
      <c r="R37" s="8" t="e">
        <f>INT(20.5173*(15.5-R36)^1.92)</f>
        <v>#REF!</v>
      </c>
      <c r="S37" s="9"/>
      <c r="T37" s="9"/>
      <c r="U37" s="8" t="e">
        <f>INT(0.2797*(U36*100-100)^1.35)</f>
        <v>#REF!</v>
      </c>
      <c r="V37" s="9"/>
      <c r="W37" s="9"/>
      <c r="X37" s="8" t="e">
        <f>INT(0.08713*(305.5-AA36)^1.85)</f>
        <v>#REF!</v>
      </c>
      <c r="Y37" s="8"/>
      <c r="Z37" s="8"/>
      <c r="AA37" s="8"/>
      <c r="AB37" s="9"/>
      <c r="AC37" s="9"/>
      <c r="AD37" s="17"/>
      <c r="AE37" s="30"/>
      <c r="AF37" s="70"/>
    </row>
    <row r="38" spans="1:32" hidden="1" x14ac:dyDescent="0.25">
      <c r="A38" s="18">
        <v>18</v>
      </c>
      <c r="B38" s="10" t="e">
        <f>VLOOKUP($E38,#REF!,2,FALSE)</f>
        <v>#REF!</v>
      </c>
      <c r="C38" s="11" t="e">
        <f>VLOOKUP($E38,#REF!,3,FALSE)</f>
        <v>#REF!</v>
      </c>
      <c r="D38" s="28" t="e">
        <f>VLOOKUP($E38,#REF!,5,FALSE)</f>
        <v>#REF!</v>
      </c>
      <c r="E38" s="12"/>
      <c r="F38" s="13" t="e">
        <f>VLOOKUP($E38,#REF!, 3,FALSE)</f>
        <v>#REF!</v>
      </c>
      <c r="G38" s="14" t="e">
        <f>F39</f>
        <v>#REF!</v>
      </c>
      <c r="H38" s="14" t="e">
        <f>RANK(G38,G$18:G$969)</f>
        <v>#REF!</v>
      </c>
      <c r="I38" s="13" t="e">
        <f>VLOOKUP($E38,#REF!,5,FALSE)</f>
        <v>#REF!</v>
      </c>
      <c r="J38" s="14" t="e">
        <f>G38+I39</f>
        <v>#REF!</v>
      </c>
      <c r="K38" s="14" t="e">
        <f>RANK(J38,J$18:J$969)</f>
        <v>#REF!</v>
      </c>
      <c r="L38" s="13" t="e">
        <f>VLOOKUP($E38,#REF!,5,FALSE)</f>
        <v>#REF!</v>
      </c>
      <c r="M38" s="14" t="e">
        <f>J38+L39</f>
        <v>#REF!</v>
      </c>
      <c r="N38" s="14" t="e">
        <f>RANK(M38,M$18:M$969)</f>
        <v>#REF!</v>
      </c>
      <c r="O38" s="13" t="e">
        <f>VLOOKUP($E38,#REF!,41,FALSE)</f>
        <v>#REF!</v>
      </c>
      <c r="P38" s="14" t="e">
        <f>M38+O39</f>
        <v>#REF!</v>
      </c>
      <c r="Q38" s="14" t="e">
        <f>RANK(P38,P$18:P$969)</f>
        <v>#REF!</v>
      </c>
      <c r="R38" s="13" t="e">
        <f>VLOOKUP($E38,#REF!,3,FALSE)</f>
        <v>#REF!</v>
      </c>
      <c r="S38" s="14" t="e">
        <f>P38+R39</f>
        <v>#REF!</v>
      </c>
      <c r="T38" s="14" t="e">
        <f>RANK(S38,S$18:S$969)</f>
        <v>#REF!</v>
      </c>
      <c r="U38" s="13" t="e">
        <f>VLOOKUP($E38,#REF!,41,FALSE)</f>
        <v>#REF!</v>
      </c>
      <c r="V38" s="14" t="e">
        <f>S38+U39</f>
        <v>#REF!</v>
      </c>
      <c r="W38" s="14" t="e">
        <f>RANK(V38,V$18:V$969)</f>
        <v>#REF!</v>
      </c>
      <c r="X38" s="13" t="e">
        <f>VLOOKUP($E38,#REF!,3,FALSE)</f>
        <v>#REF!</v>
      </c>
      <c r="Y38" s="11" t="e">
        <f>MID(X38,1,1)</f>
        <v>#REF!</v>
      </c>
      <c r="Z38" s="11" t="e">
        <f>MID(X38,3,5)</f>
        <v>#REF!</v>
      </c>
      <c r="AA38" s="11" t="e">
        <f>Y38*60+Z38</f>
        <v>#REF!</v>
      </c>
      <c r="AB38" s="15" t="e">
        <f>SUM(F39:X39)</f>
        <v>#REF!</v>
      </c>
      <c r="AC38" s="15" t="e">
        <f>RANK(AB38,AB$18:AB$969)</f>
        <v>#REF!</v>
      </c>
      <c r="AD38" s="15" t="s">
        <v>1</v>
      </c>
      <c r="AE38" s="15" t="s">
        <v>25</v>
      </c>
      <c r="AF38" s="69" t="e">
        <f>VLOOKUP($E38,#REF!,7,FALSE)</f>
        <v>#REF!</v>
      </c>
    </row>
    <row r="39" spans="1:32" hidden="1" x14ac:dyDescent="0.25">
      <c r="A39" s="27"/>
      <c r="B39" s="7"/>
      <c r="C39" s="8"/>
      <c r="D39" s="16" t="e">
        <f>VLOOKUP($E38,#REF!,6,FALSE)</f>
        <v>#REF!</v>
      </c>
      <c r="E39" s="8"/>
      <c r="F39" s="8" t="e">
        <f>INT(58.015*(11.5-F38)^1.81)</f>
        <v>#REF!</v>
      </c>
      <c r="G39" s="9"/>
      <c r="H39" s="9"/>
      <c r="I39" s="8" t="e">
        <f>INT(0.14354*(I38*100-220)^1.4)</f>
        <v>#REF!</v>
      </c>
      <c r="J39" s="9"/>
      <c r="K39" s="9"/>
      <c r="L39" s="8" t="e">
        <f>INT(51.39*(L38-1.5)^1.05)</f>
        <v>#REF!</v>
      </c>
      <c r="M39" s="9"/>
      <c r="N39" s="9"/>
      <c r="O39" s="8" t="e">
        <f>INT(0.8465*(O38*100-75)^1.42)</f>
        <v>#REF!</v>
      </c>
      <c r="P39" s="9"/>
      <c r="Q39" s="9"/>
      <c r="R39" s="8" t="e">
        <f>INT(20.5173*(15.5-R38)^1.92)</f>
        <v>#REF!</v>
      </c>
      <c r="S39" s="9"/>
      <c r="T39" s="9"/>
      <c r="U39" s="8" t="e">
        <f>INT(0.2797*(U38*100-100)^1.35)</f>
        <v>#REF!</v>
      </c>
      <c r="V39" s="9"/>
      <c r="W39" s="9"/>
      <c r="X39" s="8" t="e">
        <f>INT(0.08713*(305.5-AA38)^1.85)</f>
        <v>#REF!</v>
      </c>
      <c r="Y39" s="8"/>
      <c r="Z39" s="8"/>
      <c r="AA39" s="8"/>
      <c r="AB39" s="9"/>
      <c r="AC39" s="9"/>
      <c r="AD39" s="17"/>
      <c r="AE39" s="30"/>
      <c r="AF39" s="70"/>
    </row>
    <row r="40" spans="1:32" hidden="1" x14ac:dyDescent="0.25">
      <c r="A40" s="18">
        <v>19</v>
      </c>
      <c r="B40" s="10" t="e">
        <f>VLOOKUP($E40,#REF!,2,FALSE)</f>
        <v>#REF!</v>
      </c>
      <c r="C40" s="11" t="e">
        <f>VLOOKUP($E40,#REF!,3,FALSE)</f>
        <v>#REF!</v>
      </c>
      <c r="D40" s="11" t="e">
        <f>VLOOKUP($E40,#REF!,5,FALSE)</f>
        <v>#REF!</v>
      </c>
      <c r="E40" s="12"/>
      <c r="F40" s="13" t="e">
        <f>VLOOKUP($E40,#REF!, 3,FALSE)</f>
        <v>#REF!</v>
      </c>
      <c r="G40" s="14" t="e">
        <f t="shared" si="69"/>
        <v>#REF!</v>
      </c>
      <c r="H40" s="14" t="e">
        <f>RANK(G40,G$18:G$969)</f>
        <v>#REF!</v>
      </c>
      <c r="I40" s="13" t="e">
        <f>VLOOKUP($E40,#REF!,5,FALSE)</f>
        <v>#REF!</v>
      </c>
      <c r="J40" s="14" t="e">
        <f>G40+I41</f>
        <v>#REF!</v>
      </c>
      <c r="K40" s="14" t="e">
        <f>RANK(J40,J$18:J$969)</f>
        <v>#REF!</v>
      </c>
      <c r="L40" s="13" t="e">
        <f>VLOOKUP($E40,#REF!,5,FALSE)</f>
        <v>#REF!</v>
      </c>
      <c r="M40" s="14" t="e">
        <f>J40+L41</f>
        <v>#REF!</v>
      </c>
      <c r="N40" s="14" t="e">
        <f>RANK(M40,M$18:M$969)</f>
        <v>#REF!</v>
      </c>
      <c r="O40" s="13" t="e">
        <f>VLOOKUP($E40,#REF!,41,FALSE)</f>
        <v>#REF!</v>
      </c>
      <c r="P40" s="14" t="e">
        <f>M40+O41</f>
        <v>#REF!</v>
      </c>
      <c r="Q40" s="14" t="e">
        <f>RANK(P40,P$18:P$969)</f>
        <v>#REF!</v>
      </c>
      <c r="R40" s="13" t="e">
        <f>VLOOKUP($E40,#REF!,3,FALSE)</f>
        <v>#REF!</v>
      </c>
      <c r="S40" s="14" t="e">
        <f>P40+R41</f>
        <v>#REF!</v>
      </c>
      <c r="T40" s="14" t="e">
        <f>RANK(S40,S$18:S$969)</f>
        <v>#REF!</v>
      </c>
      <c r="U40" s="13" t="e">
        <f>VLOOKUP($E40,#REF!,41,FALSE)</f>
        <v>#REF!</v>
      </c>
      <c r="V40" s="14" t="e">
        <f>S40+U41</f>
        <v>#REF!</v>
      </c>
      <c r="W40" s="14" t="e">
        <f>RANK(V40,V$18:V$969)</f>
        <v>#REF!</v>
      </c>
      <c r="X40" s="13" t="e">
        <f>VLOOKUP($E40,#REF!,3,FALSE)</f>
        <v>#REF!</v>
      </c>
      <c r="Y40" s="11" t="e">
        <f t="shared" si="70"/>
        <v>#REF!</v>
      </c>
      <c r="Z40" s="11" t="e">
        <f>MID(X40,3,5)</f>
        <v>#REF!</v>
      </c>
      <c r="AA40" s="11" t="e">
        <f>Y40*60+Z40</f>
        <v>#REF!</v>
      </c>
      <c r="AB40" s="15" t="e">
        <f>SUM(F41:X41)</f>
        <v>#REF!</v>
      </c>
      <c r="AC40" s="15" t="e">
        <f>RANK(AB40,AB$18:AB$969)</f>
        <v>#REF!</v>
      </c>
      <c r="AD40" s="15" t="s">
        <v>1</v>
      </c>
      <c r="AE40" s="15">
        <v>16</v>
      </c>
      <c r="AF40" s="69" t="e">
        <f>VLOOKUP($E40,#REF!,7,FALSE)</f>
        <v>#REF!</v>
      </c>
    </row>
    <row r="41" spans="1:32" hidden="1" x14ac:dyDescent="0.25">
      <c r="A41" s="27"/>
      <c r="B41" s="7"/>
      <c r="C41" s="8"/>
      <c r="D41" s="16" t="e">
        <f>VLOOKUP($E40,#REF!,6,FALSE)</f>
        <v>#REF!</v>
      </c>
      <c r="E41" s="8"/>
      <c r="F41" s="8" t="e">
        <f>INT(58.015*(11.5-F40)^1.81)</f>
        <v>#REF!</v>
      </c>
      <c r="G41" s="9"/>
      <c r="H41" s="9"/>
      <c r="I41" s="8" t="e">
        <f>INT(0.14354*(I40*100-220)^1.4)</f>
        <v>#REF!</v>
      </c>
      <c r="J41" s="9"/>
      <c r="K41" s="9"/>
      <c r="L41" s="8" t="e">
        <f>INT(51.39*(L40-1.5)^1.05)</f>
        <v>#REF!</v>
      </c>
      <c r="M41" s="9"/>
      <c r="N41" s="9"/>
      <c r="O41" s="8" t="e">
        <f>INT(0.8465*(O40*100-75)^1.42)</f>
        <v>#REF!</v>
      </c>
      <c r="P41" s="9"/>
      <c r="Q41" s="9"/>
      <c r="R41" s="8" t="e">
        <f>INT(20.5173*(15.5-R40)^1.92)</f>
        <v>#REF!</v>
      </c>
      <c r="S41" s="9"/>
      <c r="T41" s="9"/>
      <c r="U41" s="8" t="e">
        <f>INT(0.2797*(U40*100-100)^1.35)</f>
        <v>#REF!</v>
      </c>
      <c r="V41" s="9"/>
      <c r="W41" s="9"/>
      <c r="X41" s="8" t="e">
        <f>INT(0.08713*(305.5-AA40)^1.85)</f>
        <v>#REF!</v>
      </c>
      <c r="Y41" s="8"/>
      <c r="Z41" s="8"/>
      <c r="AA41" s="8"/>
      <c r="AB41" s="9"/>
      <c r="AC41" s="9"/>
      <c r="AD41" s="17"/>
      <c r="AE41" s="30"/>
      <c r="AF41" s="70"/>
    </row>
    <row r="42" spans="1:32" hidden="1" x14ac:dyDescent="0.25">
      <c r="A42" s="18">
        <v>20</v>
      </c>
      <c r="B42" s="10" t="e">
        <f>VLOOKUP($E42,#REF!,2,FALSE)</f>
        <v>#REF!</v>
      </c>
      <c r="C42" s="11" t="e">
        <f>VLOOKUP($E42,#REF!,3,FALSE)</f>
        <v>#REF!</v>
      </c>
      <c r="D42" s="11" t="e">
        <f>VLOOKUP($E42,#REF!,5,FALSE)</f>
        <v>#REF!</v>
      </c>
      <c r="E42" s="12"/>
      <c r="F42" s="13" t="e">
        <f>VLOOKUP($E42,#REF!, 3,FALSE)</f>
        <v>#REF!</v>
      </c>
      <c r="G42" s="14" t="e">
        <f t="shared" si="69"/>
        <v>#REF!</v>
      </c>
      <c r="H42" s="14" t="e">
        <f>RANK(G42,G$18:G$969)</f>
        <v>#REF!</v>
      </c>
      <c r="I42" s="13" t="e">
        <f>VLOOKUP($E42,#REF!,5,FALSE)</f>
        <v>#REF!</v>
      </c>
      <c r="J42" s="14" t="e">
        <f>G42+I43</f>
        <v>#REF!</v>
      </c>
      <c r="K42" s="14" t="e">
        <f>RANK(J42,J$18:J$969)</f>
        <v>#REF!</v>
      </c>
      <c r="L42" s="13" t="e">
        <f>VLOOKUP($E42,#REF!,5,FALSE)</f>
        <v>#REF!</v>
      </c>
      <c r="M42" s="14" t="e">
        <f>J42+L43</f>
        <v>#REF!</v>
      </c>
      <c r="N42" s="14" t="e">
        <f>RANK(M42,M$18:M$969)</f>
        <v>#REF!</v>
      </c>
      <c r="O42" s="13" t="e">
        <f>VLOOKUP($E42,#REF!,41,FALSE)</f>
        <v>#REF!</v>
      </c>
      <c r="P42" s="14" t="e">
        <f>M42+O43</f>
        <v>#REF!</v>
      </c>
      <c r="Q42" s="14" t="e">
        <f>RANK(P42,P$18:P$969)</f>
        <v>#REF!</v>
      </c>
      <c r="R42" s="13" t="e">
        <f>VLOOKUP($E42,#REF!,3,FALSE)</f>
        <v>#REF!</v>
      </c>
      <c r="S42" s="14" t="e">
        <f>P42+R43</f>
        <v>#REF!</v>
      </c>
      <c r="T42" s="14" t="e">
        <f>RANK(S42,S$18:S$969)</f>
        <v>#REF!</v>
      </c>
      <c r="U42" s="13" t="e">
        <f>VLOOKUP($E42,#REF!,41,FALSE)</f>
        <v>#REF!</v>
      </c>
      <c r="V42" s="14" t="e">
        <f>S42+U43</f>
        <v>#REF!</v>
      </c>
      <c r="W42" s="14" t="e">
        <f>RANK(V42,V$18:V$969)</f>
        <v>#REF!</v>
      </c>
      <c r="X42" s="13" t="e">
        <f>VLOOKUP($E42,#REF!,3,FALSE)</f>
        <v>#REF!</v>
      </c>
      <c r="Y42" s="11" t="e">
        <f t="shared" si="70"/>
        <v>#REF!</v>
      </c>
      <c r="Z42" s="11" t="e">
        <f>MID(X42,3,5)</f>
        <v>#REF!</v>
      </c>
      <c r="AA42" s="11" t="e">
        <f>Y42*60+Z42</f>
        <v>#REF!</v>
      </c>
      <c r="AB42" s="15" t="e">
        <f>SUM(F43:X43)</f>
        <v>#REF!</v>
      </c>
      <c r="AC42" s="15" t="e">
        <f>RANK(AB42,AB$18:AB$969)</f>
        <v>#REF!</v>
      </c>
      <c r="AD42" s="15" t="s">
        <v>1</v>
      </c>
      <c r="AE42" s="15">
        <v>15</v>
      </c>
      <c r="AF42" s="69" t="e">
        <f>VLOOKUP($E42,#REF!,7,FALSE)</f>
        <v>#REF!</v>
      </c>
    </row>
    <row r="43" spans="1:32" hidden="1" x14ac:dyDescent="0.25">
      <c r="A43" s="27"/>
      <c r="B43" s="7"/>
      <c r="C43" s="8"/>
      <c r="D43" s="16" t="e">
        <f>VLOOKUP($E42,#REF!,6,FALSE)</f>
        <v>#REF!</v>
      </c>
      <c r="E43" s="8"/>
      <c r="F43" s="8" t="e">
        <f>INT(58.015*(11.5-F42)^1.81)</f>
        <v>#REF!</v>
      </c>
      <c r="G43" s="9"/>
      <c r="H43" s="9"/>
      <c r="I43" s="8" t="e">
        <f>INT(0.14354*(I42*100-220)^1.4)</f>
        <v>#REF!</v>
      </c>
      <c r="J43" s="9"/>
      <c r="K43" s="9"/>
      <c r="L43" s="8" t="e">
        <f>INT(51.39*(L42-1.5)^1.05)</f>
        <v>#REF!</v>
      </c>
      <c r="M43" s="9"/>
      <c r="N43" s="9"/>
      <c r="O43" s="8" t="e">
        <f>INT(0.8465*(O42*100-75)^1.42)</f>
        <v>#REF!</v>
      </c>
      <c r="P43" s="9"/>
      <c r="Q43" s="9"/>
      <c r="R43" s="8" t="e">
        <f>INT(20.5173*(15.5-R42)^1.92)</f>
        <v>#REF!</v>
      </c>
      <c r="S43" s="9"/>
      <c r="T43" s="9"/>
      <c r="U43" s="8" t="e">
        <f>INT(0.2797*(U42*100-100)^1.35)</f>
        <v>#REF!</v>
      </c>
      <c r="V43" s="9"/>
      <c r="W43" s="9"/>
      <c r="X43" s="8" t="e">
        <f>INT(0.08713*(305.5-AA42)^1.85)</f>
        <v>#REF!</v>
      </c>
      <c r="Y43" s="8"/>
      <c r="Z43" s="8"/>
      <c r="AA43" s="8"/>
      <c r="AB43" s="9"/>
      <c r="AC43" s="9"/>
      <c r="AD43" s="17"/>
      <c r="AE43" s="30"/>
      <c r="AF43" s="70"/>
    </row>
    <row r="44" spans="1:32" hidden="1" x14ac:dyDescent="0.25">
      <c r="A44" s="18">
        <v>21</v>
      </c>
      <c r="B44" s="10" t="e">
        <f>VLOOKUP($E44,#REF!,2,FALSE)</f>
        <v>#REF!</v>
      </c>
      <c r="C44" s="11" t="e">
        <f>VLOOKUP($E44,#REF!,3,FALSE)</f>
        <v>#REF!</v>
      </c>
      <c r="D44" s="11" t="e">
        <f>VLOOKUP($E44,#REF!,5,FALSE)</f>
        <v>#REF!</v>
      </c>
      <c r="E44" s="12"/>
      <c r="F44" s="13" t="e">
        <f>VLOOKUP($E44,#REF!, 3,FALSE)</f>
        <v>#REF!</v>
      </c>
      <c r="G44" s="14" t="e">
        <f t="shared" si="69"/>
        <v>#REF!</v>
      </c>
      <c r="H44" s="14" t="e">
        <f>RANK(G44,G$18:G$969)</f>
        <v>#REF!</v>
      </c>
      <c r="I44" s="13" t="e">
        <f>VLOOKUP($E44,#REF!,5,FALSE)</f>
        <v>#REF!</v>
      </c>
      <c r="J44" s="14" t="e">
        <f>G44+I45</f>
        <v>#REF!</v>
      </c>
      <c r="K44" s="14" t="e">
        <f>RANK(J44,J$18:J$969)</f>
        <v>#REF!</v>
      </c>
      <c r="L44" s="13" t="e">
        <f>VLOOKUP($E44,#REF!,5,FALSE)</f>
        <v>#REF!</v>
      </c>
      <c r="M44" s="14" t="e">
        <f>J44+L45</f>
        <v>#REF!</v>
      </c>
      <c r="N44" s="14" t="e">
        <f>RANK(M44,M$18:M$969)</f>
        <v>#REF!</v>
      </c>
      <c r="O44" s="13" t="e">
        <f>VLOOKUP($E44,#REF!,41,FALSE)</f>
        <v>#REF!</v>
      </c>
      <c r="P44" s="14" t="e">
        <f>M44+O45</f>
        <v>#REF!</v>
      </c>
      <c r="Q44" s="14" t="e">
        <f>RANK(P44,P$18:P$969)</f>
        <v>#REF!</v>
      </c>
      <c r="R44" s="13" t="e">
        <f>VLOOKUP($E44,#REF!,3,FALSE)</f>
        <v>#REF!</v>
      </c>
      <c r="S44" s="14" t="e">
        <f>P44+R45</f>
        <v>#REF!</v>
      </c>
      <c r="T44" s="14" t="e">
        <f>RANK(S44,S$18:S$969)</f>
        <v>#REF!</v>
      </c>
      <c r="U44" s="13" t="e">
        <f>VLOOKUP($E44,#REF!,41,FALSE)</f>
        <v>#REF!</v>
      </c>
      <c r="V44" s="14" t="e">
        <f>S44+U45</f>
        <v>#REF!</v>
      </c>
      <c r="W44" s="14" t="e">
        <f>RANK(V44,V$18:V$969)</f>
        <v>#REF!</v>
      </c>
      <c r="X44" s="13" t="e">
        <f>VLOOKUP($E44,#REF!,3,FALSE)</f>
        <v>#REF!</v>
      </c>
      <c r="Y44" s="11" t="e">
        <f t="shared" si="70"/>
        <v>#REF!</v>
      </c>
      <c r="Z44" s="11" t="e">
        <f>MID(X44,3,5)</f>
        <v>#REF!</v>
      </c>
      <c r="AA44" s="11" t="e">
        <f>Y44*60+Z44</f>
        <v>#REF!</v>
      </c>
      <c r="AB44" s="15" t="e">
        <f>SUM(F45:X45)</f>
        <v>#REF!</v>
      </c>
      <c r="AC44" s="15" t="e">
        <f>RANK(AB44,AB$18:AB$969)</f>
        <v>#REF!</v>
      </c>
      <c r="AD44" s="15" t="s">
        <v>1</v>
      </c>
      <c r="AE44" s="15" t="s">
        <v>25</v>
      </c>
      <c r="AF44" s="69" t="e">
        <f>VLOOKUP($E44,#REF!,7,FALSE)</f>
        <v>#REF!</v>
      </c>
    </row>
    <row r="45" spans="1:32" ht="25.5" hidden="1" customHeight="1" x14ac:dyDescent="0.25">
      <c r="A45" s="27"/>
      <c r="B45" s="7"/>
      <c r="C45" s="8"/>
      <c r="D45" s="16" t="e">
        <f>VLOOKUP($E44,#REF!,6,FALSE)</f>
        <v>#REF!</v>
      </c>
      <c r="E45" s="8"/>
      <c r="F45" s="8" t="e">
        <f>INT(58.015*(11.5-F44)^1.81)</f>
        <v>#REF!</v>
      </c>
      <c r="G45" s="9"/>
      <c r="H45" s="9"/>
      <c r="I45" s="8" t="e">
        <f>INT(0.14354*(I44*100-220)^1.4)</f>
        <v>#REF!</v>
      </c>
      <c r="J45" s="9"/>
      <c r="K45" s="9"/>
      <c r="L45" s="8" t="e">
        <f>INT(51.39*(L44-1.5)^1.05)</f>
        <v>#REF!</v>
      </c>
      <c r="M45" s="9"/>
      <c r="N45" s="9"/>
      <c r="O45" s="8" t="e">
        <f>INT(0.8465*(O44*100-75)^1.42)</f>
        <v>#REF!</v>
      </c>
      <c r="P45" s="9"/>
      <c r="Q45" s="9"/>
      <c r="R45" s="8" t="e">
        <f>INT(20.5173*(15.5-R44)^1.92)</f>
        <v>#REF!</v>
      </c>
      <c r="S45" s="9"/>
      <c r="T45" s="9"/>
      <c r="U45" s="8" t="e">
        <f>INT(0.2797*(U44*100-100)^1.35)</f>
        <v>#REF!</v>
      </c>
      <c r="V45" s="9"/>
      <c r="W45" s="9"/>
      <c r="X45" s="8" t="e">
        <f>INT(0.08713*(305.5-AA44)^1.85)</f>
        <v>#REF!</v>
      </c>
      <c r="Y45" s="8"/>
      <c r="Z45" s="8"/>
      <c r="AA45" s="8"/>
      <c r="AB45" s="9"/>
      <c r="AC45" s="9"/>
      <c r="AD45" s="17"/>
      <c r="AE45" s="30"/>
      <c r="AF45" s="70"/>
    </row>
    <row r="46" spans="1:32" hidden="1" x14ac:dyDescent="0.25">
      <c r="A46" s="18">
        <v>22</v>
      </c>
      <c r="B46" s="10" t="e">
        <f>VLOOKUP($E46,#REF!,2,FALSE)</f>
        <v>#REF!</v>
      </c>
      <c r="C46" s="11" t="e">
        <f>VLOOKUP($E46,#REF!,3,FALSE)</f>
        <v>#REF!</v>
      </c>
      <c r="D46" s="11" t="e">
        <f>VLOOKUP($E46,#REF!,5,FALSE)</f>
        <v>#REF!</v>
      </c>
      <c r="E46" s="12"/>
      <c r="F46" s="13" t="e">
        <f>VLOOKUP($E46,#REF!, 3,FALSE)</f>
        <v>#REF!</v>
      </c>
      <c r="G46" s="14" t="e">
        <f t="shared" si="69"/>
        <v>#REF!</v>
      </c>
      <c r="H46" s="14" t="e">
        <f>RANK(G46,G$18:G$969)</f>
        <v>#REF!</v>
      </c>
      <c r="I46" s="13" t="e">
        <f>VLOOKUP($E46,#REF!,5,FALSE)</f>
        <v>#REF!</v>
      </c>
      <c r="J46" s="14" t="e">
        <f>G46+I47</f>
        <v>#REF!</v>
      </c>
      <c r="K46" s="14" t="e">
        <f>RANK(J46,J$18:J$969)</f>
        <v>#REF!</v>
      </c>
      <c r="L46" s="13" t="e">
        <f>VLOOKUP($E46,#REF!,5,FALSE)</f>
        <v>#REF!</v>
      </c>
      <c r="M46" s="14" t="e">
        <f>J46+L47</f>
        <v>#REF!</v>
      </c>
      <c r="N46" s="14" t="e">
        <f>RANK(M46,M$18:M$969)</f>
        <v>#REF!</v>
      </c>
      <c r="O46" s="13" t="e">
        <f>VLOOKUP($E46,#REF!,41,FALSE)</f>
        <v>#REF!</v>
      </c>
      <c r="P46" s="14" t="e">
        <f>M46+O47</f>
        <v>#REF!</v>
      </c>
      <c r="Q46" s="14" t="e">
        <f>RANK(P46,P$18:P$969)</f>
        <v>#REF!</v>
      </c>
      <c r="R46" s="13" t="e">
        <f>VLOOKUP($E46,#REF!,3,FALSE)</f>
        <v>#REF!</v>
      </c>
      <c r="S46" s="14" t="e">
        <f>P46+R47</f>
        <v>#REF!</v>
      </c>
      <c r="T46" s="14" t="e">
        <f>RANK(S46,S$18:S$969)</f>
        <v>#REF!</v>
      </c>
      <c r="U46" s="13" t="e">
        <f>VLOOKUP($E46,#REF!,41,FALSE)</f>
        <v>#REF!</v>
      </c>
      <c r="V46" s="14" t="e">
        <f>S46+U47</f>
        <v>#REF!</v>
      </c>
      <c r="W46" s="14" t="e">
        <f>RANK(V46,V$18:V$969)</f>
        <v>#REF!</v>
      </c>
      <c r="X46" s="13" t="e">
        <f>VLOOKUP($E46,#REF!,3,FALSE)</f>
        <v>#REF!</v>
      </c>
      <c r="Y46" s="11" t="e">
        <f t="shared" si="70"/>
        <v>#REF!</v>
      </c>
      <c r="Z46" s="11" t="e">
        <f>MID(X46,3,5)</f>
        <v>#REF!</v>
      </c>
      <c r="AA46" s="11" t="e">
        <f>Y46*60+Z46</f>
        <v>#REF!</v>
      </c>
      <c r="AB46" s="15" t="e">
        <f>SUM(F47:X47)</f>
        <v>#REF!</v>
      </c>
      <c r="AC46" s="15" t="e">
        <f>RANK(AB46,AB$18:AB$969)</f>
        <v>#REF!</v>
      </c>
      <c r="AD46" s="15" t="s">
        <v>1</v>
      </c>
      <c r="AE46" s="15" t="s">
        <v>25</v>
      </c>
      <c r="AF46" s="69" t="e">
        <f>VLOOKUP($E46,#REF!,7,FALSE)</f>
        <v>#REF!</v>
      </c>
    </row>
    <row r="47" spans="1:32" hidden="1" x14ac:dyDescent="0.25">
      <c r="A47" s="27"/>
      <c r="B47" s="7"/>
      <c r="C47" s="8"/>
      <c r="D47" s="16" t="e">
        <f>VLOOKUP($E46,#REF!,6,FALSE)</f>
        <v>#REF!</v>
      </c>
      <c r="E47" s="8"/>
      <c r="F47" s="8" t="e">
        <f>INT(58.015*(11.5-F46)^1.81)</f>
        <v>#REF!</v>
      </c>
      <c r="G47" s="9"/>
      <c r="H47" s="9"/>
      <c r="I47" s="8" t="e">
        <f>INT(0.14354*(I46*100-220)^1.4)</f>
        <v>#REF!</v>
      </c>
      <c r="J47" s="9"/>
      <c r="K47" s="9"/>
      <c r="L47" s="8" t="e">
        <f>INT(51.39*(L46-1.5)^1.05)</f>
        <v>#REF!</v>
      </c>
      <c r="M47" s="9"/>
      <c r="N47" s="9"/>
      <c r="O47" s="8" t="e">
        <f>INT(0.8465*(O46*100-75)^1.42)</f>
        <v>#REF!</v>
      </c>
      <c r="P47" s="9"/>
      <c r="Q47" s="9"/>
      <c r="R47" s="8" t="e">
        <f>INT(20.5173*(15.5-R46)^1.92)</f>
        <v>#REF!</v>
      </c>
      <c r="S47" s="9"/>
      <c r="T47" s="9"/>
      <c r="U47" s="8" t="e">
        <f>INT(0.2797*(U46*100-100)^1.35)</f>
        <v>#REF!</v>
      </c>
      <c r="V47" s="9"/>
      <c r="W47" s="9"/>
      <c r="X47" s="8" t="e">
        <f>INT(0.08713*(305.5-AA46)^1.85)</f>
        <v>#REF!</v>
      </c>
      <c r="Y47" s="8"/>
      <c r="Z47" s="8"/>
      <c r="AA47" s="8"/>
      <c r="AB47" s="9"/>
      <c r="AC47" s="9"/>
      <c r="AD47" s="17"/>
      <c r="AE47" s="30"/>
      <c r="AF47" s="70"/>
    </row>
    <row r="48" spans="1:32" hidden="1" x14ac:dyDescent="0.25">
      <c r="A48" s="18">
        <v>23</v>
      </c>
      <c r="B48" s="10" t="e">
        <f>VLOOKUP($E48,#REF!,2,FALSE)</f>
        <v>#REF!</v>
      </c>
      <c r="C48" s="11" t="e">
        <f>VLOOKUP($E48,#REF!,3,FALSE)</f>
        <v>#REF!</v>
      </c>
      <c r="D48" s="11" t="e">
        <f>VLOOKUP($E48,#REF!,5,FALSE)</f>
        <v>#REF!</v>
      </c>
      <c r="E48" s="12"/>
      <c r="F48" s="13" t="e">
        <f>VLOOKUP($E48,#REF!, 3,FALSE)</f>
        <v>#REF!</v>
      </c>
      <c r="G48" s="14" t="e">
        <f t="shared" si="69"/>
        <v>#REF!</v>
      </c>
      <c r="H48" s="14" t="e">
        <f>RANK(G48,G$18:G$969)</f>
        <v>#REF!</v>
      </c>
      <c r="I48" s="13" t="e">
        <f>VLOOKUP($E48,#REF!,5,FALSE)</f>
        <v>#REF!</v>
      </c>
      <c r="J48" s="14" t="e">
        <f>G48+I49</f>
        <v>#REF!</v>
      </c>
      <c r="K48" s="14" t="e">
        <f>RANK(J48,J$18:J$969)</f>
        <v>#REF!</v>
      </c>
      <c r="L48" s="13" t="e">
        <f>VLOOKUP($E48,#REF!,5,FALSE)</f>
        <v>#REF!</v>
      </c>
      <c r="M48" s="14" t="e">
        <f>J48+L49</f>
        <v>#REF!</v>
      </c>
      <c r="N48" s="14" t="e">
        <f>RANK(M48,M$18:M$969)</f>
        <v>#REF!</v>
      </c>
      <c r="O48" s="13" t="e">
        <f>VLOOKUP($E48,#REF!,41,FALSE)</f>
        <v>#REF!</v>
      </c>
      <c r="P48" s="14" t="e">
        <f>M48+O49</f>
        <v>#REF!</v>
      </c>
      <c r="Q48" s="14" t="e">
        <f>RANK(P48,P$18:P$969)</f>
        <v>#REF!</v>
      </c>
      <c r="R48" s="13" t="e">
        <f>VLOOKUP($E48,#REF!,3,FALSE)</f>
        <v>#REF!</v>
      </c>
      <c r="S48" s="14" t="e">
        <f>P48+R49</f>
        <v>#REF!</v>
      </c>
      <c r="T48" s="14" t="e">
        <f>RANK(S48,S$18:S$969)</f>
        <v>#REF!</v>
      </c>
      <c r="U48" s="13" t="e">
        <f>VLOOKUP($E48,#REF!,41,FALSE)</f>
        <v>#REF!</v>
      </c>
      <c r="V48" s="14" t="e">
        <f>S48+U49</f>
        <v>#REF!</v>
      </c>
      <c r="W48" s="14" t="e">
        <f>RANK(V48,V$18:V$969)</f>
        <v>#REF!</v>
      </c>
      <c r="X48" s="13" t="e">
        <f>VLOOKUP($E48,#REF!,3,FALSE)</f>
        <v>#REF!</v>
      </c>
      <c r="Y48" s="11" t="e">
        <f t="shared" si="70"/>
        <v>#REF!</v>
      </c>
      <c r="Z48" s="11" t="e">
        <f>MID(X48,3,5)</f>
        <v>#REF!</v>
      </c>
      <c r="AA48" s="11" t="e">
        <f>Y48*60+Z48</f>
        <v>#REF!</v>
      </c>
      <c r="AB48" s="15" t="e">
        <f>SUM(F49:X49)</f>
        <v>#REF!</v>
      </c>
      <c r="AC48" s="15" t="e">
        <f>RANK(AB48,AB$18:AB$969)</f>
        <v>#REF!</v>
      </c>
      <c r="AD48" s="15" t="s">
        <v>1</v>
      </c>
      <c r="AE48" s="15" t="s">
        <v>25</v>
      </c>
      <c r="AF48" s="69" t="e">
        <f>VLOOKUP($E48,#REF!,7,FALSE)</f>
        <v>#REF!</v>
      </c>
    </row>
    <row r="49" spans="1:33" hidden="1" x14ac:dyDescent="0.25">
      <c r="A49" s="27"/>
      <c r="B49" s="7"/>
      <c r="C49" s="8"/>
      <c r="D49" s="16" t="e">
        <f>VLOOKUP($E48,#REF!,6,FALSE)</f>
        <v>#REF!</v>
      </c>
      <c r="E49" s="8"/>
      <c r="F49" s="8" t="e">
        <f>INT(58.015*(11.5-F48)^1.81)</f>
        <v>#REF!</v>
      </c>
      <c r="G49" s="9"/>
      <c r="H49" s="9"/>
      <c r="I49" s="8" t="e">
        <f>INT(0.14354*(I48*100-220)^1.4)</f>
        <v>#REF!</v>
      </c>
      <c r="J49" s="9"/>
      <c r="K49" s="9"/>
      <c r="L49" s="8" t="e">
        <f>INT(51.39*(L48-1.5)^1.05)</f>
        <v>#REF!</v>
      </c>
      <c r="M49" s="9"/>
      <c r="N49" s="9"/>
      <c r="O49" s="8" t="e">
        <f>INT(0.8465*(O48*100-75)^1.42)</f>
        <v>#REF!</v>
      </c>
      <c r="P49" s="9"/>
      <c r="Q49" s="9"/>
      <c r="R49" s="8" t="e">
        <f>INT(20.5173*(15.5-R48)^1.92)</f>
        <v>#REF!</v>
      </c>
      <c r="S49" s="9"/>
      <c r="T49" s="9"/>
      <c r="U49" s="8" t="e">
        <f>INT(0.2797*(U48*100-100)^1.35)</f>
        <v>#REF!</v>
      </c>
      <c r="V49" s="9"/>
      <c r="W49" s="9"/>
      <c r="X49" s="8" t="e">
        <f>INT(0.08713*(305.5-AA48)^1.85)</f>
        <v>#REF!</v>
      </c>
      <c r="Y49" s="8"/>
      <c r="Z49" s="8"/>
      <c r="AA49" s="8"/>
      <c r="AB49" s="9"/>
      <c r="AC49" s="9"/>
      <c r="AD49" s="17"/>
      <c r="AE49" s="30"/>
      <c r="AF49" s="70"/>
    </row>
    <row r="50" spans="1:33" hidden="1" x14ac:dyDescent="0.25">
      <c r="A50" s="18">
        <v>24</v>
      </c>
      <c r="B50" s="10" t="e">
        <f>VLOOKUP($E50,#REF!,2,FALSE)</f>
        <v>#REF!</v>
      </c>
      <c r="C50" s="11" t="e">
        <f>VLOOKUP($E50,#REF!,3,FALSE)</f>
        <v>#REF!</v>
      </c>
      <c r="D50" s="11" t="e">
        <f>VLOOKUP($E50,#REF!,5,FALSE)</f>
        <v>#REF!</v>
      </c>
      <c r="E50" s="12"/>
      <c r="F50" s="13" t="e">
        <f>VLOOKUP($E50,#REF!, 3,FALSE)</f>
        <v>#REF!</v>
      </c>
      <c r="G50" s="14" t="e">
        <f t="shared" si="69"/>
        <v>#REF!</v>
      </c>
      <c r="H50" s="14" t="e">
        <f>RANK(G50,G$18:G$969)</f>
        <v>#REF!</v>
      </c>
      <c r="I50" s="13" t="e">
        <f>VLOOKUP($E50,#REF!,5,FALSE)</f>
        <v>#REF!</v>
      </c>
      <c r="J50" s="14" t="e">
        <f>G50+I51</f>
        <v>#REF!</v>
      </c>
      <c r="K50" s="14" t="e">
        <f>RANK(J50,J$18:J$969)</f>
        <v>#REF!</v>
      </c>
      <c r="L50" s="13" t="e">
        <f>VLOOKUP($E50,#REF!,5,FALSE)</f>
        <v>#REF!</v>
      </c>
      <c r="M50" s="14" t="e">
        <f>J50+L51</f>
        <v>#REF!</v>
      </c>
      <c r="N50" s="14" t="e">
        <f>RANK(M50,M$18:M$969)</f>
        <v>#REF!</v>
      </c>
      <c r="O50" s="13" t="e">
        <f>VLOOKUP($E50,#REF!,41,FALSE)</f>
        <v>#REF!</v>
      </c>
      <c r="P50" s="14" t="e">
        <f>M50+O51</f>
        <v>#REF!</v>
      </c>
      <c r="Q50" s="14" t="e">
        <f>RANK(P50,P$18:P$969)</f>
        <v>#REF!</v>
      </c>
      <c r="R50" s="13" t="e">
        <f>VLOOKUP($E50,#REF!,3,FALSE)</f>
        <v>#REF!</v>
      </c>
      <c r="S50" s="14" t="e">
        <f>P50+R51</f>
        <v>#REF!</v>
      </c>
      <c r="T50" s="14" t="e">
        <f>RANK(S50,S$18:S$969)</f>
        <v>#REF!</v>
      </c>
      <c r="U50" s="13" t="e">
        <f>VLOOKUP($E50,#REF!,41,FALSE)</f>
        <v>#REF!</v>
      </c>
      <c r="V50" s="14" t="e">
        <f>S50+U51</f>
        <v>#REF!</v>
      </c>
      <c r="W50" s="14" t="e">
        <f>RANK(V50,V$18:V$969)</f>
        <v>#REF!</v>
      </c>
      <c r="X50" s="13" t="e">
        <f>VLOOKUP($E50,#REF!,3,FALSE)</f>
        <v>#REF!</v>
      </c>
      <c r="Y50" s="11" t="e">
        <f t="shared" si="70"/>
        <v>#REF!</v>
      </c>
      <c r="Z50" s="11" t="e">
        <f>MID(X50,3,5)</f>
        <v>#REF!</v>
      </c>
      <c r="AA50" s="11" t="e">
        <f>Y50*60+Z50</f>
        <v>#REF!</v>
      </c>
      <c r="AB50" s="15" t="e">
        <f>SUM(F51:X51)</f>
        <v>#REF!</v>
      </c>
      <c r="AC50" s="15" t="e">
        <f>RANK(AB50,AB$18:AB$969)</f>
        <v>#REF!</v>
      </c>
      <c r="AD50" s="15" t="s">
        <v>1</v>
      </c>
      <c r="AE50" s="15" t="s">
        <v>25</v>
      </c>
      <c r="AF50" s="69" t="e">
        <f>VLOOKUP($E50,#REF!,7,FALSE)</f>
        <v>#REF!</v>
      </c>
    </row>
    <row r="51" spans="1:33" hidden="1" x14ac:dyDescent="0.25">
      <c r="A51" s="27"/>
      <c r="B51" s="7"/>
      <c r="C51" s="8"/>
      <c r="D51" s="16" t="e">
        <f>VLOOKUP($E50,#REF!,6,FALSE)</f>
        <v>#REF!</v>
      </c>
      <c r="E51" s="8"/>
      <c r="F51" s="8" t="e">
        <f>INT(58.015*(11.5-F50)^1.81)</f>
        <v>#REF!</v>
      </c>
      <c r="G51" s="9"/>
      <c r="H51" s="9"/>
      <c r="I51" s="8" t="e">
        <f>INT(0.14354*(I50*100-220)^1.4)</f>
        <v>#REF!</v>
      </c>
      <c r="J51" s="9"/>
      <c r="K51" s="9"/>
      <c r="L51" s="8" t="e">
        <f>INT(51.39*(L50-1.5)^1.05)</f>
        <v>#REF!</v>
      </c>
      <c r="M51" s="9"/>
      <c r="N51" s="9"/>
      <c r="O51" s="8" t="e">
        <f>INT(0.8465*(O50*100-75)^1.42)</f>
        <v>#REF!</v>
      </c>
      <c r="P51" s="9"/>
      <c r="Q51" s="9"/>
      <c r="R51" s="8" t="e">
        <f>INT(20.5173*(15.5-R50)^1.92)</f>
        <v>#REF!</v>
      </c>
      <c r="S51" s="9"/>
      <c r="T51" s="9"/>
      <c r="U51" s="8" t="e">
        <f>INT(0.2797*(U50*100-100)^1.35)</f>
        <v>#REF!</v>
      </c>
      <c r="V51" s="9"/>
      <c r="W51" s="9"/>
      <c r="X51" s="8" t="e">
        <f>INT(0.08713*(305.5-AA50)^1.85)</f>
        <v>#REF!</v>
      </c>
      <c r="Y51" s="8"/>
      <c r="Z51" s="8"/>
      <c r="AA51" s="8"/>
      <c r="AB51" s="9"/>
      <c r="AC51" s="9"/>
      <c r="AD51" s="17"/>
      <c r="AE51" s="30"/>
      <c r="AF51" s="70"/>
    </row>
    <row r="52" spans="1:33" hidden="1" x14ac:dyDescent="0.25">
      <c r="A52" s="18">
        <v>25</v>
      </c>
      <c r="B52" s="10" t="e">
        <f>VLOOKUP($E52,#REF!,2,FALSE)</f>
        <v>#REF!</v>
      </c>
      <c r="C52" s="11" t="e">
        <f>VLOOKUP($E52,#REF!,3,FALSE)</f>
        <v>#REF!</v>
      </c>
      <c r="D52" s="11" t="e">
        <f>VLOOKUP($E52,#REF!,5,FALSE)</f>
        <v>#REF!</v>
      </c>
      <c r="E52" s="12"/>
      <c r="F52" s="13" t="e">
        <f>VLOOKUP($E52,#REF!, 3,FALSE)</f>
        <v>#REF!</v>
      </c>
      <c r="G52" s="14" t="e">
        <f t="shared" si="69"/>
        <v>#REF!</v>
      </c>
      <c r="H52" s="14" t="e">
        <f>RANK(G52,G$18:G$969)</f>
        <v>#REF!</v>
      </c>
      <c r="I52" s="13" t="e">
        <f>VLOOKUP($E52,#REF!,5,FALSE)</f>
        <v>#REF!</v>
      </c>
      <c r="J52" s="14" t="e">
        <f>G52+I53</f>
        <v>#REF!</v>
      </c>
      <c r="K52" s="14" t="e">
        <f>RANK(J52,J$18:J$969)</f>
        <v>#REF!</v>
      </c>
      <c r="L52" s="13" t="e">
        <f>VLOOKUP($E52,#REF!,5,FALSE)</f>
        <v>#REF!</v>
      </c>
      <c r="M52" s="14" t="e">
        <f>J52+L53</f>
        <v>#REF!</v>
      </c>
      <c r="N52" s="14" t="e">
        <f>RANK(M52,M$18:M$969)</f>
        <v>#REF!</v>
      </c>
      <c r="O52" s="13" t="e">
        <f>VLOOKUP($E52,#REF!,41,FALSE)</f>
        <v>#REF!</v>
      </c>
      <c r="P52" s="14" t="e">
        <f>M52+O53</f>
        <v>#REF!</v>
      </c>
      <c r="Q52" s="14" t="e">
        <f>RANK(P52,P$18:P$969)</f>
        <v>#REF!</v>
      </c>
      <c r="R52" s="13" t="e">
        <f>VLOOKUP($E52,#REF!,3,FALSE)</f>
        <v>#REF!</v>
      </c>
      <c r="S52" s="14" t="e">
        <f>P52+R53</f>
        <v>#REF!</v>
      </c>
      <c r="T52" s="14" t="e">
        <f>RANK(S52,S$18:S$969)</f>
        <v>#REF!</v>
      </c>
      <c r="U52" s="13" t="e">
        <f>VLOOKUP($E52,#REF!,41,FALSE)</f>
        <v>#REF!</v>
      </c>
      <c r="V52" s="14" t="e">
        <f>S52+U53</f>
        <v>#REF!</v>
      </c>
      <c r="W52" s="14" t="e">
        <f>RANK(V52,V$18:V$969)</f>
        <v>#REF!</v>
      </c>
      <c r="X52" s="13" t="e">
        <f>VLOOKUP($E52,#REF!,3,FALSE)</f>
        <v>#REF!</v>
      </c>
      <c r="Y52" s="11" t="e">
        <f t="shared" si="70"/>
        <v>#REF!</v>
      </c>
      <c r="Z52" s="11" t="e">
        <f>MID(X52,3,5)</f>
        <v>#REF!</v>
      </c>
      <c r="AA52" s="11" t="e">
        <f>Y52*60+Z52</f>
        <v>#REF!</v>
      </c>
      <c r="AB52" s="15" t="e">
        <f>SUM(F53:X53)</f>
        <v>#REF!</v>
      </c>
      <c r="AC52" s="15" t="e">
        <f>RANK(AB52,AB$18:AB$969)</f>
        <v>#REF!</v>
      </c>
      <c r="AD52" s="15" t="s">
        <v>1</v>
      </c>
      <c r="AE52" s="15">
        <v>14</v>
      </c>
      <c r="AF52" s="69" t="e">
        <f>VLOOKUP($E52,#REF!,7,FALSE)</f>
        <v>#REF!</v>
      </c>
    </row>
    <row r="53" spans="1:33" hidden="1" x14ac:dyDescent="0.25">
      <c r="A53" s="27"/>
      <c r="B53" s="7"/>
      <c r="C53" s="8"/>
      <c r="D53" s="16" t="e">
        <f>VLOOKUP($E52,#REF!,6,FALSE)</f>
        <v>#REF!</v>
      </c>
      <c r="E53" s="8"/>
      <c r="F53" s="8" t="e">
        <f>INT(58.015*(11.5-F52)^1.81)</f>
        <v>#REF!</v>
      </c>
      <c r="G53" s="9"/>
      <c r="H53" s="9"/>
      <c r="I53" s="8" t="e">
        <f>INT(0.14354*(I52*100-220)^1.4)</f>
        <v>#REF!</v>
      </c>
      <c r="J53" s="9"/>
      <c r="K53" s="9"/>
      <c r="L53" s="8" t="e">
        <f>INT(51.39*(L52-1.5)^1.05)</f>
        <v>#REF!</v>
      </c>
      <c r="M53" s="9"/>
      <c r="N53" s="9"/>
      <c r="O53" s="8" t="e">
        <f>INT(0.8465*(O52*100-75)^1.42)</f>
        <v>#REF!</v>
      </c>
      <c r="P53" s="9"/>
      <c r="Q53" s="9"/>
      <c r="R53" s="8" t="e">
        <f>INT(20.5173*(15.5-R52)^1.92)</f>
        <v>#REF!</v>
      </c>
      <c r="S53" s="9"/>
      <c r="T53" s="9"/>
      <c r="U53" s="8" t="e">
        <f>INT(0.2797*(U52*100-100)^1.35)</f>
        <v>#REF!</v>
      </c>
      <c r="V53" s="9"/>
      <c r="W53" s="9"/>
      <c r="X53" s="8" t="e">
        <f>INT(0.08713*(305.5-AA52)^1.85)</f>
        <v>#REF!</v>
      </c>
      <c r="Y53" s="8"/>
      <c r="Z53" s="8"/>
      <c r="AA53" s="8"/>
      <c r="AB53" s="9"/>
      <c r="AC53" s="9"/>
      <c r="AD53" s="17"/>
      <c r="AE53" s="30"/>
      <c r="AF53" s="70"/>
    </row>
    <row r="54" spans="1:33" hidden="1" x14ac:dyDescent="0.25">
      <c r="A54" s="18">
        <v>26</v>
      </c>
      <c r="B54" s="10" t="e">
        <f>VLOOKUP($E54,#REF!,2,FALSE)</f>
        <v>#REF!</v>
      </c>
      <c r="C54" s="11" t="e">
        <f>VLOOKUP($E54,#REF!,3,FALSE)</f>
        <v>#REF!</v>
      </c>
      <c r="D54" s="11" t="e">
        <f>VLOOKUP($E54,#REF!,5,FALSE)</f>
        <v>#REF!</v>
      </c>
      <c r="E54" s="12"/>
      <c r="F54" s="13" t="e">
        <f>VLOOKUP($E54,#REF!, 3,FALSE)</f>
        <v>#REF!</v>
      </c>
      <c r="G54" s="14" t="e">
        <f t="shared" si="69"/>
        <v>#REF!</v>
      </c>
      <c r="H54" s="14" t="e">
        <f>RANK(G54,G$18:G$969)</f>
        <v>#REF!</v>
      </c>
      <c r="I54" s="13" t="e">
        <f>VLOOKUP($E54,#REF!,5,FALSE)</f>
        <v>#REF!</v>
      </c>
      <c r="J54" s="14" t="e">
        <f>G54+I55</f>
        <v>#REF!</v>
      </c>
      <c r="K54" s="14" t="e">
        <f>RANK(J54,J$18:J$969)</f>
        <v>#REF!</v>
      </c>
      <c r="L54" s="13" t="e">
        <f>VLOOKUP($E54,#REF!,5,FALSE)</f>
        <v>#REF!</v>
      </c>
      <c r="M54" s="14" t="e">
        <f>J54+L55</f>
        <v>#REF!</v>
      </c>
      <c r="N54" s="14" t="e">
        <f>RANK(M54,M$18:M$969)</f>
        <v>#REF!</v>
      </c>
      <c r="O54" s="13" t="e">
        <f>VLOOKUP($E54,#REF!,41,FALSE)</f>
        <v>#REF!</v>
      </c>
      <c r="P54" s="14" t="e">
        <f>M54+O55</f>
        <v>#REF!</v>
      </c>
      <c r="Q54" s="14" t="e">
        <f>RANK(P54,P$18:P$969)</f>
        <v>#REF!</v>
      </c>
      <c r="R54" s="13" t="e">
        <f>VLOOKUP($E54,#REF!,3,FALSE)</f>
        <v>#REF!</v>
      </c>
      <c r="S54" s="14" t="e">
        <f>P54+R55</f>
        <v>#REF!</v>
      </c>
      <c r="T54" s="14" t="e">
        <f>RANK(S54,S$18:S$969)</f>
        <v>#REF!</v>
      </c>
      <c r="U54" s="13" t="e">
        <f>VLOOKUP($E54,#REF!,41,FALSE)</f>
        <v>#REF!</v>
      </c>
      <c r="V54" s="14" t="e">
        <f>S54+U55</f>
        <v>#REF!</v>
      </c>
      <c r="W54" s="14" t="e">
        <f>RANK(V54,V$18:V$969)</f>
        <v>#REF!</v>
      </c>
      <c r="X54" s="13" t="e">
        <f>VLOOKUP($E54,#REF!,3,FALSE)</f>
        <v>#REF!</v>
      </c>
      <c r="Y54" s="11" t="e">
        <f t="shared" si="70"/>
        <v>#REF!</v>
      </c>
      <c r="Z54" s="11" t="e">
        <f>MID(X54,3,5)</f>
        <v>#REF!</v>
      </c>
      <c r="AA54" s="11" t="e">
        <f>Y54*60+Z54</f>
        <v>#REF!</v>
      </c>
      <c r="AB54" s="15" t="e">
        <f>SUM(F55:X55)</f>
        <v>#REF!</v>
      </c>
      <c r="AC54" s="15" t="e">
        <f>RANK(AB54,AB$18:AB$969)</f>
        <v>#REF!</v>
      </c>
      <c r="AD54" s="15" t="s">
        <v>1</v>
      </c>
      <c r="AE54" s="15" t="s">
        <v>25</v>
      </c>
      <c r="AF54" s="69" t="e">
        <f>VLOOKUP($E54,#REF!,7,FALSE)</f>
        <v>#REF!</v>
      </c>
    </row>
    <row r="55" spans="1:33" hidden="1" x14ac:dyDescent="0.25">
      <c r="A55" s="27"/>
      <c r="B55" s="7"/>
      <c r="C55" s="8"/>
      <c r="D55" s="16" t="e">
        <f>VLOOKUP($E54,#REF!,6,FALSE)</f>
        <v>#REF!</v>
      </c>
      <c r="E55" s="8"/>
      <c r="F55" s="8" t="e">
        <f>INT(58.015*(11.5-F54)^1.81)</f>
        <v>#REF!</v>
      </c>
      <c r="G55" s="9"/>
      <c r="H55" s="9"/>
      <c r="I55" s="8" t="e">
        <f>INT(0.14354*(I54*100-220)^1.4)</f>
        <v>#REF!</v>
      </c>
      <c r="J55" s="9"/>
      <c r="K55" s="9"/>
      <c r="L55" s="8" t="e">
        <f>INT(51.39*(L54-1.5)^1.05)</f>
        <v>#REF!</v>
      </c>
      <c r="M55" s="9"/>
      <c r="N55" s="9"/>
      <c r="O55" s="8" t="e">
        <f>INT(0.8465*(O54*100-75)^1.42)</f>
        <v>#REF!</v>
      </c>
      <c r="P55" s="9"/>
      <c r="Q55" s="9"/>
      <c r="R55" s="8" t="e">
        <f>INT(20.5173*(15.5-R54)^1.92)</f>
        <v>#REF!</v>
      </c>
      <c r="S55" s="9"/>
      <c r="T55" s="9"/>
      <c r="U55" s="8" t="e">
        <f>INT(0.2797*(U54*100-100)^1.35)</f>
        <v>#REF!</v>
      </c>
      <c r="V55" s="9"/>
      <c r="W55" s="9"/>
      <c r="X55" s="8" t="e">
        <f>INT(0.08713*(305.5-AA54)^1.85)</f>
        <v>#REF!</v>
      </c>
      <c r="Y55" s="8"/>
      <c r="Z55" s="8"/>
      <c r="AA55" s="8"/>
      <c r="AB55" s="9"/>
      <c r="AC55" s="9"/>
      <c r="AD55" s="17"/>
      <c r="AE55" s="30"/>
      <c r="AF55" s="70"/>
    </row>
    <row r="56" spans="1:33" hidden="1" x14ac:dyDescent="0.25">
      <c r="A56" s="18">
        <v>27</v>
      </c>
      <c r="B56" s="10" t="e">
        <f>VLOOKUP($E56,#REF!,2,FALSE)</f>
        <v>#REF!</v>
      </c>
      <c r="C56" s="11" t="e">
        <f>VLOOKUP($E56,#REF!,3,FALSE)</f>
        <v>#REF!</v>
      </c>
      <c r="D56" s="11" t="e">
        <f>VLOOKUP($E56,#REF!,5,FALSE)</f>
        <v>#REF!</v>
      </c>
      <c r="E56" s="12"/>
      <c r="F56" s="13" t="e">
        <f>VLOOKUP($E56,#REF!, 3,FALSE)</f>
        <v>#REF!</v>
      </c>
      <c r="G56" s="14" t="e">
        <f>F57</f>
        <v>#REF!</v>
      </c>
      <c r="H56" s="14" t="e">
        <f>RANK(G56,G$18:G$969)</f>
        <v>#REF!</v>
      </c>
      <c r="I56" s="13" t="e">
        <f>VLOOKUP($E56,#REF!,5,FALSE)</f>
        <v>#REF!</v>
      </c>
      <c r="J56" s="14" t="e">
        <f>G56+I57</f>
        <v>#REF!</v>
      </c>
      <c r="K56" s="14" t="e">
        <f>RANK(J56,J$18:J$969)</f>
        <v>#REF!</v>
      </c>
      <c r="L56" s="13" t="e">
        <f>VLOOKUP($E56,#REF!,5,FALSE)</f>
        <v>#REF!</v>
      </c>
      <c r="M56" s="14" t="e">
        <f>J56+L57</f>
        <v>#REF!</v>
      </c>
      <c r="N56" s="14" t="e">
        <f>RANK(M56,M$18:M$969)</f>
        <v>#REF!</v>
      </c>
      <c r="O56" s="13" t="e">
        <f>VLOOKUP($E56,#REF!,41,FALSE)</f>
        <v>#REF!</v>
      </c>
      <c r="P56" s="14" t="e">
        <f>M56+O57</f>
        <v>#REF!</v>
      </c>
      <c r="Q56" s="14" t="e">
        <f>RANK(P56,P$18:P$969)</f>
        <v>#REF!</v>
      </c>
      <c r="R56" s="13" t="e">
        <f>VLOOKUP($E56,#REF!,3,FALSE)</f>
        <v>#REF!</v>
      </c>
      <c r="S56" s="14" t="e">
        <f>P56+R57</f>
        <v>#REF!</v>
      </c>
      <c r="T56" s="14" t="e">
        <f>RANK(S56,S$18:S$969)</f>
        <v>#REF!</v>
      </c>
      <c r="U56" s="13" t="e">
        <f>VLOOKUP($E56,#REF!,41,FALSE)</f>
        <v>#REF!</v>
      </c>
      <c r="V56" s="14" t="e">
        <f>S56+U57</f>
        <v>#REF!</v>
      </c>
      <c r="W56" s="14" t="e">
        <f>RANK(V56,V$18:V$969)</f>
        <v>#REF!</v>
      </c>
      <c r="X56" s="13" t="e">
        <f>VLOOKUP($E56,#REF!,3,FALSE)</f>
        <v>#REF!</v>
      </c>
      <c r="Y56" s="11" t="e">
        <f>MID(X56,1,1)</f>
        <v>#REF!</v>
      </c>
      <c r="Z56" s="11" t="e">
        <f>MID(X56,3,5)</f>
        <v>#REF!</v>
      </c>
      <c r="AA56" s="11" t="e">
        <f>Y56*60+Z56</f>
        <v>#REF!</v>
      </c>
      <c r="AB56" s="15" t="e">
        <f>SUM(F57:X57)</f>
        <v>#REF!</v>
      </c>
      <c r="AC56" s="15" t="e">
        <f>RANK(AB56,AB$18:AB$969)</f>
        <v>#REF!</v>
      </c>
      <c r="AD56" s="15">
        <v>1</v>
      </c>
      <c r="AE56" s="15" t="s">
        <v>25</v>
      </c>
      <c r="AF56" s="69" t="e">
        <f>VLOOKUP($E56,#REF!,7,FALSE)</f>
        <v>#REF!</v>
      </c>
    </row>
    <row r="57" spans="1:33" hidden="1" x14ac:dyDescent="0.25">
      <c r="A57" s="27"/>
      <c r="B57" s="7"/>
      <c r="C57" s="8"/>
      <c r="D57" s="16" t="e">
        <f>VLOOKUP($E56,#REF!,6,FALSE)</f>
        <v>#REF!</v>
      </c>
      <c r="E57" s="8"/>
      <c r="F57" s="8" t="e">
        <f>INT(58.015*(11.5-F56)^1.81)</f>
        <v>#REF!</v>
      </c>
      <c r="G57" s="9"/>
      <c r="H57" s="9"/>
      <c r="I57" s="8" t="e">
        <f>INT(0.14354*(I56*100-220)^1.4)</f>
        <v>#REF!</v>
      </c>
      <c r="J57" s="9"/>
      <c r="K57" s="9"/>
      <c r="L57" s="8" t="e">
        <f>INT(51.39*(L56-1.5)^1.05)</f>
        <v>#REF!</v>
      </c>
      <c r="M57" s="9"/>
      <c r="N57" s="9"/>
      <c r="O57" s="8" t="e">
        <f>INT(0.8465*(O56*100-75)^1.42)</f>
        <v>#REF!</v>
      </c>
      <c r="P57" s="9"/>
      <c r="Q57" s="9"/>
      <c r="R57" s="8" t="e">
        <f>INT(20.5173*(15.5-R56)^1.92)</f>
        <v>#REF!</v>
      </c>
      <c r="S57" s="9"/>
      <c r="T57" s="9"/>
      <c r="U57" s="8" t="e">
        <f>INT(0.2797*(U56*100-100)^1.35)</f>
        <v>#REF!</v>
      </c>
      <c r="V57" s="9"/>
      <c r="W57" s="9"/>
      <c r="X57" s="8" t="e">
        <f>INT(0.08713*(305.5-AA56)^1.85)</f>
        <v>#REF!</v>
      </c>
      <c r="Y57" s="8"/>
      <c r="Z57" s="8"/>
      <c r="AA57" s="8"/>
      <c r="AB57" s="9"/>
      <c r="AC57" s="9"/>
      <c r="AD57" s="17"/>
      <c r="AE57" s="30"/>
      <c r="AF57" s="70"/>
    </row>
    <row r="58" spans="1:33" hidden="1" x14ac:dyDescent="0.25">
      <c r="G58" s="4"/>
      <c r="H58" s="4"/>
      <c r="I58" s="4"/>
      <c r="J58" s="4"/>
      <c r="K58" s="4"/>
      <c r="L58" s="4"/>
      <c r="M58" s="4"/>
      <c r="N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33" hidden="1" x14ac:dyDescent="0.25">
      <c r="G59" s="4"/>
      <c r="H59" s="4"/>
      <c r="I59" s="4"/>
      <c r="J59" s="4"/>
      <c r="K59" s="4"/>
      <c r="L59" s="4"/>
      <c r="M59" s="4"/>
      <c r="N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1" spans="1:33" s="5" customFormat="1" ht="12.75" x14ac:dyDescent="0.2">
      <c r="A61" s="19"/>
      <c r="B61" s="33" t="e">
        <f>#REF!</f>
        <v>#REF!</v>
      </c>
      <c r="C61" s="20"/>
      <c r="D61" s="20" t="s">
        <v>36</v>
      </c>
      <c r="E61" s="21"/>
      <c r="F61" s="24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Y61" s="24"/>
      <c r="AD61" s="32" t="e">
        <f>#REF!</f>
        <v>#REF!</v>
      </c>
    </row>
    <row r="62" spans="1:33" s="6" customFormat="1" ht="42" customHeight="1" x14ac:dyDescent="0.2">
      <c r="A62" s="34" t="s">
        <v>9</v>
      </c>
      <c r="B62" s="35" t="s">
        <v>5</v>
      </c>
      <c r="C62" s="35" t="s">
        <v>3</v>
      </c>
      <c r="D62" s="35" t="s">
        <v>17</v>
      </c>
      <c r="E62" s="36" t="s">
        <v>6</v>
      </c>
      <c r="F62" s="36" t="s">
        <v>10</v>
      </c>
      <c r="G62" s="36" t="s">
        <v>7</v>
      </c>
      <c r="H62" s="36" t="s">
        <v>8</v>
      </c>
      <c r="I62" s="36" t="s">
        <v>11</v>
      </c>
      <c r="J62" s="36" t="s">
        <v>7</v>
      </c>
      <c r="K62" s="36" t="s">
        <v>8</v>
      </c>
      <c r="L62" s="36" t="s">
        <v>12</v>
      </c>
      <c r="M62" s="36" t="s">
        <v>7</v>
      </c>
      <c r="N62" s="36" t="s">
        <v>8</v>
      </c>
      <c r="O62" s="36" t="s">
        <v>13</v>
      </c>
      <c r="P62" s="36" t="s">
        <v>7</v>
      </c>
      <c r="Q62" s="36" t="s">
        <v>8</v>
      </c>
      <c r="R62" s="36" t="s">
        <v>14</v>
      </c>
      <c r="S62" s="36" t="s">
        <v>7</v>
      </c>
      <c r="T62" s="36" t="s">
        <v>8</v>
      </c>
      <c r="U62" s="36" t="s">
        <v>15</v>
      </c>
      <c r="V62" s="36" t="s">
        <v>7</v>
      </c>
      <c r="W62" s="36" t="s">
        <v>8</v>
      </c>
      <c r="X62" s="36" t="s">
        <v>16</v>
      </c>
      <c r="Y62" s="37"/>
      <c r="Z62" s="37"/>
      <c r="AA62" s="37"/>
      <c r="AB62" s="38" t="s">
        <v>18</v>
      </c>
      <c r="AC62" s="38" t="s">
        <v>9</v>
      </c>
      <c r="AD62" s="38" t="s">
        <v>2</v>
      </c>
      <c r="AE62" s="38" t="s">
        <v>19</v>
      </c>
      <c r="AF62" s="35" t="s">
        <v>4</v>
      </c>
    </row>
    <row r="63" spans="1:33" ht="15.75" customHeight="1" x14ac:dyDescent="0.25">
      <c r="A63" s="18">
        <v>1</v>
      </c>
      <c r="B63" s="10" t="e">
        <f>VLOOKUP($E63,#REF!,2,FALSE)</f>
        <v>#REF!</v>
      </c>
      <c r="C63" s="31" t="e">
        <f>VLOOKUP($E63,#REF!,3,FALSE)</f>
        <v>#REF!</v>
      </c>
      <c r="D63" s="11" t="e">
        <f>VLOOKUP($E63,#REF!,5,FALSE)</f>
        <v>#REF!</v>
      </c>
      <c r="E63" s="12">
        <v>43</v>
      </c>
      <c r="F63" s="13">
        <v>7.7</v>
      </c>
      <c r="G63" s="14">
        <f>F64</f>
        <v>650</v>
      </c>
      <c r="H63" s="14">
        <f>RANK(G63,G$63:G$70)</f>
        <v>2</v>
      </c>
      <c r="I63" s="13">
        <v>6.78</v>
      </c>
      <c r="J63" s="14">
        <f>G63+I64</f>
        <v>1412</v>
      </c>
      <c r="K63" s="14" t="e">
        <f>RANK(J63,J$8:J$15)</f>
        <v>#N/A</v>
      </c>
      <c r="L63" s="13">
        <v>11.99</v>
      </c>
      <c r="M63" s="14">
        <f>J63+L64</f>
        <v>2018</v>
      </c>
      <c r="N63" s="14" t="e">
        <f>RANK(M63,M$8:M$15)</f>
        <v>#N/A</v>
      </c>
      <c r="O63" s="13">
        <v>1.78</v>
      </c>
      <c r="P63" s="14">
        <f>M63+O64</f>
        <v>2628</v>
      </c>
      <c r="Q63" s="14" t="e">
        <f>RANK(P63,P$8:P$15)</f>
        <v>#N/A</v>
      </c>
      <c r="R63" s="13">
        <v>8.35</v>
      </c>
      <c r="S63" s="14">
        <f>P63+R64</f>
        <v>3524</v>
      </c>
      <c r="T63" s="14" t="e">
        <f>RANK(S63,S$8:S$15)</f>
        <v>#N/A</v>
      </c>
      <c r="U63" s="13">
        <v>4.2</v>
      </c>
      <c r="V63" s="14">
        <f>S63+U64</f>
        <v>4197</v>
      </c>
      <c r="W63" s="14" t="e">
        <f>RANK(V63,V$8:V$15)</f>
        <v>#N/A</v>
      </c>
      <c r="X63" s="13" t="s">
        <v>44</v>
      </c>
      <c r="Y63" s="11" t="str">
        <f>MID(X63,1,1)</f>
        <v>3</v>
      </c>
      <c r="Z63" s="11" t="str">
        <f>MID(X63,3,5)</f>
        <v>13,2</v>
      </c>
      <c r="AA63" s="11">
        <f>Y63*60+Z63</f>
        <v>193.2</v>
      </c>
      <c r="AB63" s="15">
        <f>SUM(F64:X64)</f>
        <v>4738</v>
      </c>
      <c r="AC63" s="14" t="e">
        <f>RANK(AB63,AB$8:AB$15)</f>
        <v>#N/A</v>
      </c>
      <c r="AD63" s="11" t="s">
        <v>27</v>
      </c>
      <c r="AE63" s="29" t="s">
        <v>25</v>
      </c>
      <c r="AF63" s="69" t="e">
        <f>VLOOKUP($E63,#REF!,7,FALSE)</f>
        <v>#REF!</v>
      </c>
      <c r="AG63" s="22"/>
    </row>
    <row r="64" spans="1:33" x14ac:dyDescent="0.25">
      <c r="A64" s="27"/>
      <c r="B64" s="7"/>
      <c r="C64" s="8"/>
      <c r="D64" s="16" t="e">
        <f>VLOOKUP($E63,#REF!,6,FALSE)</f>
        <v>#REF!</v>
      </c>
      <c r="E64" s="8"/>
      <c r="F64" s="8">
        <f>INT(58.015*(11.5-F63)^1.81)</f>
        <v>650</v>
      </c>
      <c r="G64" s="9"/>
      <c r="H64" s="9"/>
      <c r="I64" s="8">
        <f>INT(0.14354*(I63*100-220)^1.4)</f>
        <v>762</v>
      </c>
      <c r="J64" s="9"/>
      <c r="K64" s="9"/>
      <c r="L64" s="8">
        <f>INT(51.39*(L63-1.5)^1.05)</f>
        <v>606</v>
      </c>
      <c r="M64" s="9"/>
      <c r="N64" s="9"/>
      <c r="O64" s="8">
        <f>INT(0.8465*(O63*100-75)^1.42)</f>
        <v>610</v>
      </c>
      <c r="P64" s="9"/>
      <c r="Q64" s="9"/>
      <c r="R64" s="8">
        <f>INT(20.5173*(15.5-R63)^1.92)</f>
        <v>896</v>
      </c>
      <c r="S64" s="9"/>
      <c r="T64" s="9"/>
      <c r="U64" s="8">
        <f>INT(0.2797*(U63*100-100)^1.35)</f>
        <v>673</v>
      </c>
      <c r="V64" s="9"/>
      <c r="W64" s="9"/>
      <c r="X64" s="8">
        <f>INT(0.08713*(305.5-AA63)^1.85)</f>
        <v>541</v>
      </c>
      <c r="Y64" s="8"/>
      <c r="Z64" s="8"/>
      <c r="AA64" s="8"/>
      <c r="AB64" s="9"/>
      <c r="AC64" s="9"/>
      <c r="AD64" s="8"/>
      <c r="AE64" s="30"/>
      <c r="AF64" s="70"/>
      <c r="AG64" s="22"/>
    </row>
    <row r="65" spans="1:33" ht="15.75" customHeight="1" x14ac:dyDescent="0.25">
      <c r="A65" s="18">
        <v>2</v>
      </c>
      <c r="B65" s="10" t="e">
        <f>VLOOKUP($E65,#REF!,2,FALSE)</f>
        <v>#REF!</v>
      </c>
      <c r="C65" s="31" t="e">
        <f>VLOOKUP($E65,#REF!,3,FALSE)</f>
        <v>#REF!</v>
      </c>
      <c r="D65" s="11" t="e">
        <f>VLOOKUP($E65,#REF!,5,FALSE)</f>
        <v>#REF!</v>
      </c>
      <c r="E65" s="12">
        <v>50</v>
      </c>
      <c r="F65" s="13">
        <v>7.88</v>
      </c>
      <c r="G65" s="14">
        <f>F66</f>
        <v>595</v>
      </c>
      <c r="H65" s="14">
        <f t="shared" ref="H65" si="71">RANK(G65,G$63:G$70)</f>
        <v>4</v>
      </c>
      <c r="I65" s="13">
        <v>6.08</v>
      </c>
      <c r="J65" s="14">
        <f>G65+I66</f>
        <v>1199</v>
      </c>
      <c r="K65" s="14" t="e">
        <f>RANK(J65,J$8:J$15)</f>
        <v>#N/A</v>
      </c>
      <c r="L65" s="13">
        <v>10.62</v>
      </c>
      <c r="M65" s="14">
        <f>J65+L66</f>
        <v>1722</v>
      </c>
      <c r="N65" s="14" t="e">
        <f>RANK(M65,M$8:M$15)</f>
        <v>#N/A</v>
      </c>
      <c r="O65" s="13">
        <v>1.78</v>
      </c>
      <c r="P65" s="14">
        <f>M65+O66</f>
        <v>2332</v>
      </c>
      <c r="Q65" s="14" t="e">
        <f>RANK(P65,P$8:P$15)</f>
        <v>#N/A</v>
      </c>
      <c r="R65" s="13">
        <v>8.3699999999999992</v>
      </c>
      <c r="S65" s="14">
        <f>P65+R66</f>
        <v>3223</v>
      </c>
      <c r="T65" s="14" t="e">
        <f>RANK(S65,S$8:S$15)</f>
        <v>#N/A</v>
      </c>
      <c r="U65" s="13">
        <v>3.6</v>
      </c>
      <c r="V65" s="14">
        <f>S65+U66</f>
        <v>3732</v>
      </c>
      <c r="W65" s="14" t="e">
        <f>RANK(V65,V$8:V$15)</f>
        <v>#N/A</v>
      </c>
      <c r="X65" s="13" t="s">
        <v>45</v>
      </c>
      <c r="Y65" s="11" t="str">
        <f>MID(X65,1,1)</f>
        <v>2</v>
      </c>
      <c r="Z65" s="11" t="str">
        <f>MID(X65,3,5)</f>
        <v>45,2</v>
      </c>
      <c r="AA65" s="11">
        <f>Y65*60+Z65</f>
        <v>165.2</v>
      </c>
      <c r="AB65" s="15">
        <f>SUM(F66:X66)</f>
        <v>4549</v>
      </c>
      <c r="AC65" s="14" t="e">
        <f>RANK(AB65,AB$8:AB$15)</f>
        <v>#N/A</v>
      </c>
      <c r="AD65" s="11" t="s">
        <v>27</v>
      </c>
      <c r="AE65" s="29" t="s">
        <v>25</v>
      </c>
      <c r="AF65" s="71" t="e">
        <f>VLOOKUP($E65,#REF!,7,FALSE)</f>
        <v>#REF!</v>
      </c>
    </row>
    <row r="66" spans="1:33" x14ac:dyDescent="0.25">
      <c r="A66" s="27"/>
      <c r="B66" s="7"/>
      <c r="C66" s="8"/>
      <c r="D66" s="16" t="e">
        <f>VLOOKUP($E65,#REF!,6,FALSE)</f>
        <v>#REF!</v>
      </c>
      <c r="E66" s="8"/>
      <c r="F66" s="8">
        <f>INT(58.015*(11.5-F65)^1.81)</f>
        <v>595</v>
      </c>
      <c r="G66" s="9"/>
      <c r="H66" s="9"/>
      <c r="I66" s="8">
        <f>INT(0.14354*(I65*100-220)^1.4)</f>
        <v>604</v>
      </c>
      <c r="J66" s="9"/>
      <c r="K66" s="9"/>
      <c r="L66" s="8">
        <f>INT(51.39*(L65-1.5)^1.05)</f>
        <v>523</v>
      </c>
      <c r="M66" s="9"/>
      <c r="N66" s="9"/>
      <c r="O66" s="8">
        <f>INT(0.8465*(O65*100-75)^1.42)</f>
        <v>610</v>
      </c>
      <c r="P66" s="9"/>
      <c r="Q66" s="9"/>
      <c r="R66" s="8">
        <f>INT(20.5173*(15.5-R65)^1.92)</f>
        <v>891</v>
      </c>
      <c r="S66" s="9"/>
      <c r="T66" s="9"/>
      <c r="U66" s="8">
        <f>INT(0.2797*(U65*100-100)^1.35)</f>
        <v>509</v>
      </c>
      <c r="V66" s="9"/>
      <c r="W66" s="9"/>
      <c r="X66" s="8">
        <f>INT(0.08713*(305.5-AA65)^1.85)</f>
        <v>817</v>
      </c>
      <c r="Y66" s="8"/>
      <c r="Z66" s="8"/>
      <c r="AA66" s="8"/>
      <c r="AB66" s="9"/>
      <c r="AC66" s="9"/>
      <c r="AD66" s="8"/>
      <c r="AE66" s="30"/>
      <c r="AF66" s="72"/>
    </row>
    <row r="67" spans="1:33" ht="15.75" customHeight="1" x14ac:dyDescent="0.25">
      <c r="A67" s="18">
        <v>3</v>
      </c>
      <c r="B67" s="10" t="e">
        <f>VLOOKUP($E67,#REF!,2,FALSE)</f>
        <v>#REF!</v>
      </c>
      <c r="C67" s="31" t="e">
        <f>VLOOKUP($E67,#REF!,3,FALSE)</f>
        <v>#REF!</v>
      </c>
      <c r="D67" s="11" t="e">
        <f>VLOOKUP($E67,#REF!,5,FALSE)</f>
        <v>#REF!</v>
      </c>
      <c r="E67" s="12">
        <v>59</v>
      </c>
      <c r="F67" s="13">
        <v>7.62</v>
      </c>
      <c r="G67" s="14">
        <f>F68</f>
        <v>675</v>
      </c>
      <c r="H67" s="14">
        <f t="shared" ref="H67" si="72">RANK(G67,G$63:G$70)</f>
        <v>1</v>
      </c>
      <c r="I67" s="13">
        <v>5.94</v>
      </c>
      <c r="J67" s="14">
        <f>G67+I68</f>
        <v>1249</v>
      </c>
      <c r="K67" s="14" t="e">
        <f>RANK(J67,J$8:J$15)</f>
        <v>#N/A</v>
      </c>
      <c r="L67" s="13">
        <v>11.1</v>
      </c>
      <c r="M67" s="14">
        <f>J67+L68</f>
        <v>1801</v>
      </c>
      <c r="N67" s="14" t="e">
        <f>RANK(M67,M$8:M$15)</f>
        <v>#N/A</v>
      </c>
      <c r="O67" s="13">
        <v>1.9</v>
      </c>
      <c r="P67" s="14">
        <f>M67+O68</f>
        <v>2515</v>
      </c>
      <c r="Q67" s="14" t="e">
        <f>RANK(P67,P$8:P$15)</f>
        <v>#N/A</v>
      </c>
      <c r="R67" s="13">
        <v>9.06</v>
      </c>
      <c r="S67" s="14">
        <f>P67+R68</f>
        <v>3248</v>
      </c>
      <c r="T67" s="14" t="e">
        <f>RANK(S67,S$8:S$15)</f>
        <v>#N/A</v>
      </c>
      <c r="U67" s="13">
        <v>4</v>
      </c>
      <c r="V67" s="14">
        <f>S67+U68</f>
        <v>3865</v>
      </c>
      <c r="W67" s="14" t="e">
        <f>RANK(V67,V$8:V$15)</f>
        <v>#N/A</v>
      </c>
      <c r="X67" s="13" t="s">
        <v>46</v>
      </c>
      <c r="Y67" s="11" t="str">
        <f>MID(X67,1,1)</f>
        <v>2</v>
      </c>
      <c r="Z67" s="11" t="str">
        <f>MID(X67,3,5)</f>
        <v>59,9</v>
      </c>
      <c r="AA67" s="11">
        <f>Y67*60+Z67</f>
        <v>179.9</v>
      </c>
      <c r="AB67" s="15">
        <f>SUM(F68:X68)</f>
        <v>4530</v>
      </c>
      <c r="AC67" s="14" t="e">
        <f>RANK(AB67,AB$8:AB$15)</f>
        <v>#N/A</v>
      </c>
      <c r="AD67" s="31">
        <v>1</v>
      </c>
      <c r="AE67" s="29" t="s">
        <v>25</v>
      </c>
      <c r="AF67" s="69" t="e">
        <f>VLOOKUP($E67,#REF!,7,FALSE)</f>
        <v>#REF!</v>
      </c>
    </row>
    <row r="68" spans="1:33" x14ac:dyDescent="0.25">
      <c r="A68" s="27"/>
      <c r="B68" s="7"/>
      <c r="C68" s="8"/>
      <c r="D68" s="16" t="e">
        <f>VLOOKUP($E67,#REF!,6,FALSE)</f>
        <v>#REF!</v>
      </c>
      <c r="E68" s="8"/>
      <c r="F68" s="8">
        <f>INT(58.015*(11.5-F67)^1.81)</f>
        <v>675</v>
      </c>
      <c r="G68" s="9"/>
      <c r="H68" s="9"/>
      <c r="I68" s="8">
        <f>INT(0.14354*(I67*100-220)^1.4)</f>
        <v>574</v>
      </c>
      <c r="J68" s="9"/>
      <c r="K68" s="9"/>
      <c r="L68" s="8">
        <f>INT(51.39*(L67-1.5)^1.05)</f>
        <v>552</v>
      </c>
      <c r="M68" s="9"/>
      <c r="N68" s="9"/>
      <c r="O68" s="8">
        <f>INT(0.8465*(O67*100-75)^1.42)</f>
        <v>714</v>
      </c>
      <c r="P68" s="9"/>
      <c r="Q68" s="9"/>
      <c r="R68" s="8">
        <f>INT(20.5173*(15.5-R67)^1.92)</f>
        <v>733</v>
      </c>
      <c r="S68" s="9"/>
      <c r="T68" s="9"/>
      <c r="U68" s="8">
        <f>INT(0.2797*(U67*100-100)^1.35)</f>
        <v>617</v>
      </c>
      <c r="V68" s="9"/>
      <c r="W68" s="9"/>
      <c r="X68" s="8">
        <f>INT(0.08713*(305.5-AA67)^1.85)</f>
        <v>665</v>
      </c>
      <c r="Y68" s="8"/>
      <c r="Z68" s="8"/>
      <c r="AA68" s="8"/>
      <c r="AB68" s="9"/>
      <c r="AC68" s="9"/>
      <c r="AD68" s="39"/>
      <c r="AE68" s="30"/>
      <c r="AF68" s="70"/>
    </row>
    <row r="69" spans="1:33" ht="15.75" customHeight="1" x14ac:dyDescent="0.25">
      <c r="A69" s="18">
        <v>4</v>
      </c>
      <c r="B69" s="10" t="e">
        <f>VLOOKUP($E69,#REF!,2,FALSE)</f>
        <v>#REF!</v>
      </c>
      <c r="C69" s="31" t="e">
        <f>VLOOKUP($E69,#REF!,3,FALSE)</f>
        <v>#REF!</v>
      </c>
      <c r="D69" s="28" t="e">
        <f>VLOOKUP($E69,#REF!,5,FALSE)</f>
        <v>#REF!</v>
      </c>
      <c r="E69" s="12">
        <v>42</v>
      </c>
      <c r="F69" s="13">
        <v>7.71</v>
      </c>
      <c r="G69" s="14">
        <f t="shared" ref="G69" si="73">F70</f>
        <v>646</v>
      </c>
      <c r="H69" s="14">
        <f t="shared" ref="H69" si="74">RANK(G69,G$63:G$70)</f>
        <v>3</v>
      </c>
      <c r="I69" s="13">
        <v>5.73</v>
      </c>
      <c r="J69" s="14">
        <f t="shared" ref="J69" si="75">G69+I70</f>
        <v>1175</v>
      </c>
      <c r="K69" s="14" t="e">
        <f>RANK(J69,J$8:J$15)</f>
        <v>#N/A</v>
      </c>
      <c r="L69" s="13">
        <v>10.23</v>
      </c>
      <c r="M69" s="14">
        <f t="shared" ref="M69" si="76">J69+L70</f>
        <v>1674</v>
      </c>
      <c r="N69" s="14" t="e">
        <f>RANK(M69,M$8:M$15)</f>
        <v>#N/A</v>
      </c>
      <c r="O69" s="13">
        <v>1.87</v>
      </c>
      <c r="P69" s="14">
        <f t="shared" ref="P69" si="77">M69+O70</f>
        <v>2361</v>
      </c>
      <c r="Q69" s="14" t="e">
        <f>RANK(P69,P$8:P$15)</f>
        <v>#N/A</v>
      </c>
      <c r="R69" s="13">
        <v>9.08</v>
      </c>
      <c r="S69" s="14">
        <f t="shared" ref="S69" si="78">P69+R70</f>
        <v>3089</v>
      </c>
      <c r="T69" s="14" t="e">
        <f>RANK(S69,S$8:S$15)</f>
        <v>#N/A</v>
      </c>
      <c r="U69" s="13">
        <v>3.6</v>
      </c>
      <c r="V69" s="14">
        <f t="shared" ref="V69" si="79">S69+U70</f>
        <v>3598</v>
      </c>
      <c r="W69" s="14" t="e">
        <f>RANK(V69,V$8:V$15)</f>
        <v>#N/A</v>
      </c>
      <c r="X69" s="13" t="s">
        <v>43</v>
      </c>
      <c r="Y69" s="11" t="str">
        <f>MID(X69,1,1)</f>
        <v>2</v>
      </c>
      <c r="Z69" s="11" t="str">
        <f>MID(X69,3,5)</f>
        <v>46,3</v>
      </c>
      <c r="AA69" s="11">
        <f>Y69*60+Z69</f>
        <v>166.3</v>
      </c>
      <c r="AB69" s="15">
        <f>SUM(F70:X70)</f>
        <v>4403</v>
      </c>
      <c r="AC69" s="14" t="e">
        <f>RANK(AB69,AB$8:AB$15)</f>
        <v>#N/A</v>
      </c>
      <c r="AD69" s="31" t="s">
        <v>28</v>
      </c>
      <c r="AE69" s="29" t="s">
        <v>25</v>
      </c>
      <c r="AF69" s="69" t="e">
        <f>VLOOKUP($E69,#REF!,7,FALSE)</f>
        <v>#REF!</v>
      </c>
      <c r="AG69" s="22"/>
    </row>
    <row r="70" spans="1:33" x14ac:dyDescent="0.25">
      <c r="A70" s="27"/>
      <c r="B70" s="7"/>
      <c r="C70" s="8"/>
      <c r="D70" s="16" t="e">
        <f>VLOOKUP($E69,#REF!,6,FALSE)</f>
        <v>#REF!</v>
      </c>
      <c r="E70" s="8"/>
      <c r="F70" s="8">
        <f t="shared" ref="F70" si="80">INT(58.015*(11.5-F69)^1.81)</f>
        <v>646</v>
      </c>
      <c r="G70" s="9"/>
      <c r="H70" s="9"/>
      <c r="I70" s="8">
        <f t="shared" ref="I70" si="81">INT(0.14354*(I69*100-220)^1.4)</f>
        <v>529</v>
      </c>
      <c r="J70" s="9"/>
      <c r="K70" s="9"/>
      <c r="L70" s="8">
        <f t="shared" ref="L70" si="82">INT(51.39*(L69-1.5)^1.05)</f>
        <v>499</v>
      </c>
      <c r="M70" s="9"/>
      <c r="N70" s="9"/>
      <c r="O70" s="8">
        <f t="shared" ref="O70" si="83">INT(0.8465*(O69*100-75)^1.42)</f>
        <v>687</v>
      </c>
      <c r="P70" s="9"/>
      <c r="Q70" s="9"/>
      <c r="R70" s="8">
        <f t="shared" ref="R70" si="84">INT(20.5173*(15.5-R69)^1.92)</f>
        <v>728</v>
      </c>
      <c r="S70" s="9"/>
      <c r="T70" s="9"/>
      <c r="U70" s="8">
        <f t="shared" ref="U70" si="85">INT(0.2797*(U69*100-100)^1.35)</f>
        <v>509</v>
      </c>
      <c r="V70" s="9"/>
      <c r="W70" s="9"/>
      <c r="X70" s="8">
        <f t="shared" ref="X70" si="86">INT(0.08713*(305.5-AA69)^1.85)</f>
        <v>805</v>
      </c>
      <c r="Y70" s="8"/>
      <c r="Z70" s="8"/>
      <c r="AA70" s="8"/>
      <c r="AB70" s="9"/>
      <c r="AC70" s="9"/>
      <c r="AD70" s="39"/>
      <c r="AE70" s="30"/>
      <c r="AF70" s="70"/>
      <c r="AG70" s="22"/>
    </row>
  </sheetData>
  <mergeCells count="32">
    <mergeCell ref="A1:AF1"/>
    <mergeCell ref="A2:AF2"/>
    <mergeCell ref="AF22:AF23"/>
    <mergeCell ref="AF8:AF9"/>
    <mergeCell ref="AF16:AF17"/>
    <mergeCell ref="AF10:AF11"/>
    <mergeCell ref="AF14:AF15"/>
    <mergeCell ref="AF12:AF13"/>
    <mergeCell ref="AF18:AF19"/>
    <mergeCell ref="AF20:AF21"/>
    <mergeCell ref="A4:AD4"/>
    <mergeCell ref="AF46:AF47"/>
    <mergeCell ref="AF24:AF25"/>
    <mergeCell ref="AF26:AF27"/>
    <mergeCell ref="AF28:AF29"/>
    <mergeCell ref="AF30:AF31"/>
    <mergeCell ref="AF32:AF33"/>
    <mergeCell ref="AF34:AF35"/>
    <mergeCell ref="AF36:AF37"/>
    <mergeCell ref="AF38:AF39"/>
    <mergeCell ref="AF40:AF41"/>
    <mergeCell ref="AF42:AF43"/>
    <mergeCell ref="AF44:AF45"/>
    <mergeCell ref="AF63:AF64"/>
    <mergeCell ref="AF65:AF66"/>
    <mergeCell ref="AF67:AF68"/>
    <mergeCell ref="AF69:AF70"/>
    <mergeCell ref="AF48:AF49"/>
    <mergeCell ref="AF50:AF51"/>
    <mergeCell ref="AF52:AF53"/>
    <mergeCell ref="AF54:AF55"/>
    <mergeCell ref="AF56:AF57"/>
  </mergeCells>
  <pageMargins left="0.39370078740157483" right="0.39370078740157483" top="0.59055118110236227" bottom="0.59055118110236227" header="0.19685039370078741" footer="0.19685039370078741"/>
  <pageSetup paperSize="9" scale="74" orientation="landscape" horizontalDpi="200" verticalDpi="200" r:id="rId1"/>
  <headerFooter alignWithMargins="0"/>
  <rowBreaks count="2" manualBreakCount="2">
    <brk id="23" max="31" man="1"/>
    <brk id="51" max="3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9"/>
  <sheetViews>
    <sheetView tabSelected="1" zoomScaleNormal="100" zoomScaleSheetLayoutView="75" workbookViewId="0">
      <selection activeCell="M14" sqref="M14"/>
    </sheetView>
  </sheetViews>
  <sheetFormatPr defaultRowHeight="15.75" x14ac:dyDescent="0.25"/>
  <cols>
    <col min="1" max="1" width="3.85546875" style="1" customWidth="1"/>
    <col min="2" max="2" width="25.28515625" style="1" customWidth="1"/>
    <col min="3" max="3" width="7.28515625" style="2" customWidth="1"/>
    <col min="4" max="4" width="19.5703125" style="2" customWidth="1"/>
    <col min="5" max="5" width="4.28515625" style="1" customWidth="1"/>
    <col min="6" max="6" width="6.42578125" style="1" customWidth="1"/>
    <col min="7" max="7" width="5.140625" style="1" customWidth="1"/>
    <col min="8" max="8" width="4.28515625" style="1" hidden="1" customWidth="1"/>
    <col min="9" max="9" width="6.42578125" style="1" customWidth="1"/>
    <col min="10" max="10" width="5.5703125" style="1" customWidth="1"/>
    <col min="11" max="11" width="3.85546875" style="1" hidden="1" customWidth="1"/>
    <col min="12" max="12" width="6" style="1" customWidth="1"/>
    <col min="13" max="13" width="5.5703125" style="1" customWidth="1"/>
    <col min="14" max="14" width="3.28515625" style="1" hidden="1" customWidth="1"/>
    <col min="15" max="15" width="6.42578125" style="1" customWidth="1"/>
    <col min="16" max="16" width="5.5703125" style="1" customWidth="1"/>
    <col min="17" max="17" width="3.28515625" style="1" hidden="1" customWidth="1"/>
    <col min="18" max="18" width="8.7109375" style="1" bestFit="1" customWidth="1"/>
    <col min="19" max="19" width="5.5703125" style="1" customWidth="1"/>
    <col min="20" max="20" width="3.28515625" style="1" hidden="1" customWidth="1"/>
    <col min="21" max="21" width="6.5703125" style="1" customWidth="1"/>
    <col min="22" max="22" width="6.42578125" style="1" customWidth="1"/>
    <col min="23" max="23" width="3.28515625" style="40" hidden="1" customWidth="1"/>
    <col min="24" max="24" width="8.7109375" style="1" bestFit="1" customWidth="1"/>
    <col min="25" max="26" width="9.140625" style="1" hidden="1" customWidth="1"/>
    <col min="27" max="27" width="9" style="1" hidden="1" customWidth="1"/>
    <col min="28" max="28" width="9" style="1" customWidth="1"/>
    <col min="29" max="29" width="3.28515625" style="1" hidden="1" customWidth="1"/>
    <col min="30" max="30" width="5.5703125" style="1" customWidth="1"/>
    <col min="31" max="31" width="6.5703125" style="1" hidden="1" customWidth="1"/>
    <col min="32" max="32" width="18.85546875" style="1" customWidth="1"/>
    <col min="33" max="16384" width="9.140625" style="1"/>
  </cols>
  <sheetData>
    <row r="1" spans="1:33" s="3" customFormat="1" ht="20.25" x14ac:dyDescent="0.3">
      <c r="A1" s="79" t="s">
        <v>67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</row>
    <row r="2" spans="1:33" s="5" customFormat="1" ht="12.75" x14ac:dyDescent="0.2">
      <c r="A2" s="79" t="s">
        <v>36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</row>
    <row r="3" spans="1:33" s="5" customFormat="1" ht="12.75" x14ac:dyDescent="0.2">
      <c r="A3" s="42"/>
      <c r="B3" s="20"/>
      <c r="C3" s="20"/>
      <c r="D3" s="20"/>
      <c r="E3" s="42"/>
      <c r="F3" s="43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4"/>
      <c r="S3" s="42"/>
      <c r="T3" s="42"/>
      <c r="U3" s="42"/>
      <c r="V3" s="42"/>
      <c r="W3" s="45"/>
      <c r="X3" s="46"/>
      <c r="Y3" s="43"/>
      <c r="Z3" s="47"/>
      <c r="AA3" s="48"/>
      <c r="AB3" s="48"/>
      <c r="AC3" s="48"/>
      <c r="AD3" s="48"/>
      <c r="AE3" s="48"/>
      <c r="AF3" s="48"/>
    </row>
    <row r="4" spans="1:33" s="5" customFormat="1" ht="12.75" x14ac:dyDescent="0.2">
      <c r="A4" s="80" t="s">
        <v>68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48"/>
      <c r="AF4" s="48"/>
    </row>
    <row r="5" spans="1:33" s="5" customFormat="1" ht="12.75" x14ac:dyDescent="0.2">
      <c r="A5" s="26"/>
      <c r="B5" s="20"/>
      <c r="C5" s="20"/>
      <c r="D5" s="20"/>
      <c r="E5" s="21"/>
      <c r="F5" s="24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W5" s="19"/>
      <c r="X5" s="25"/>
      <c r="Y5" s="24"/>
      <c r="Z5" s="6"/>
      <c r="AF5" s="32" t="s">
        <v>66</v>
      </c>
    </row>
    <row r="6" spans="1:33" s="5" customFormat="1" ht="15" customHeight="1" x14ac:dyDescent="0.2">
      <c r="A6" s="19"/>
      <c r="B6" s="33" t="s">
        <v>64</v>
      </c>
      <c r="C6" s="20"/>
      <c r="D6" s="20" t="s">
        <v>36</v>
      </c>
      <c r="E6" s="21"/>
      <c r="F6" s="24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81" t="s">
        <v>48</v>
      </c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</row>
    <row r="7" spans="1:33" s="6" customFormat="1" ht="42" customHeight="1" x14ac:dyDescent="0.2">
      <c r="A7" s="34" t="s">
        <v>9</v>
      </c>
      <c r="B7" s="35" t="s">
        <v>5</v>
      </c>
      <c r="C7" s="35" t="s">
        <v>3</v>
      </c>
      <c r="D7" s="35" t="s">
        <v>17</v>
      </c>
      <c r="E7" s="36" t="s">
        <v>6</v>
      </c>
      <c r="F7" s="36" t="s">
        <v>10</v>
      </c>
      <c r="G7" s="36" t="s">
        <v>7</v>
      </c>
      <c r="H7" s="36" t="s">
        <v>8</v>
      </c>
      <c r="I7" s="36" t="s">
        <v>11</v>
      </c>
      <c r="J7" s="36" t="s">
        <v>7</v>
      </c>
      <c r="K7" s="36" t="s">
        <v>8</v>
      </c>
      <c r="L7" s="36" t="s">
        <v>12</v>
      </c>
      <c r="M7" s="36" t="s">
        <v>7</v>
      </c>
      <c r="N7" s="36" t="s">
        <v>8</v>
      </c>
      <c r="O7" s="36" t="s">
        <v>13</v>
      </c>
      <c r="P7" s="36" t="s">
        <v>7</v>
      </c>
      <c r="Q7" s="36" t="s">
        <v>8</v>
      </c>
      <c r="R7" s="36" t="s">
        <v>14</v>
      </c>
      <c r="S7" s="36" t="s">
        <v>7</v>
      </c>
      <c r="T7" s="36" t="s">
        <v>8</v>
      </c>
      <c r="U7" s="36" t="s">
        <v>15</v>
      </c>
      <c r="V7" s="36" t="s">
        <v>7</v>
      </c>
      <c r="W7" s="34" t="s">
        <v>8</v>
      </c>
      <c r="X7" s="36" t="s">
        <v>16</v>
      </c>
      <c r="Y7" s="37"/>
      <c r="Z7" s="37"/>
      <c r="AA7" s="37"/>
      <c r="AB7" s="38" t="s">
        <v>18</v>
      </c>
      <c r="AC7" s="38" t="s">
        <v>9</v>
      </c>
      <c r="AD7" s="38" t="s">
        <v>2</v>
      </c>
      <c r="AE7" s="38" t="s">
        <v>19</v>
      </c>
      <c r="AF7" s="35" t="s">
        <v>4</v>
      </c>
    </row>
    <row r="8" spans="1:33" ht="15.75" customHeight="1" x14ac:dyDescent="0.25">
      <c r="A8" s="18">
        <v>1</v>
      </c>
      <c r="B8" s="10" t="s">
        <v>47</v>
      </c>
      <c r="C8" s="31">
        <v>1994</v>
      </c>
      <c r="D8" s="28" t="s">
        <v>29</v>
      </c>
      <c r="E8" s="12">
        <v>134</v>
      </c>
      <c r="F8" s="13">
        <v>7.54</v>
      </c>
      <c r="G8" s="14">
        <v>700</v>
      </c>
      <c r="H8" s="14" t="e">
        <v>#N/A</v>
      </c>
      <c r="I8" s="55">
        <v>6.28</v>
      </c>
      <c r="J8" s="56">
        <v>1348</v>
      </c>
      <c r="K8" s="56" t="e">
        <v>#N/A</v>
      </c>
      <c r="L8" s="55">
        <v>9.2200000000000006</v>
      </c>
      <c r="M8" s="56">
        <v>1787</v>
      </c>
      <c r="N8" s="56" t="e">
        <v>#N/A</v>
      </c>
      <c r="O8" s="55">
        <v>1.73</v>
      </c>
      <c r="P8" s="56">
        <v>2356</v>
      </c>
      <c r="Q8" s="56" t="e">
        <v>#N/A</v>
      </c>
      <c r="R8" s="55">
        <v>9.6199999999999992</v>
      </c>
      <c r="S8" s="56">
        <v>2971</v>
      </c>
      <c r="T8" s="56" t="e">
        <v>#N/A</v>
      </c>
      <c r="U8" s="55">
        <v>4.2</v>
      </c>
      <c r="V8" s="56">
        <v>3644</v>
      </c>
      <c r="W8" s="50" t="e">
        <v>#N/A</v>
      </c>
      <c r="X8" s="55" t="s">
        <v>71</v>
      </c>
      <c r="Y8" s="63" t="s">
        <v>26</v>
      </c>
      <c r="Z8" s="63" t="s">
        <v>74</v>
      </c>
      <c r="AA8" s="63">
        <v>170.9</v>
      </c>
      <c r="AB8" s="64">
        <v>4400</v>
      </c>
      <c r="AC8" s="14" t="e">
        <v>#N/A</v>
      </c>
      <c r="AD8" s="12">
        <v>1</v>
      </c>
      <c r="AE8" s="29" t="s">
        <v>25</v>
      </c>
      <c r="AF8" s="77" t="s">
        <v>34</v>
      </c>
      <c r="AG8" s="22"/>
    </row>
    <row r="9" spans="1:33" x14ac:dyDescent="0.25">
      <c r="A9" s="27" t="s">
        <v>36</v>
      </c>
      <c r="B9" s="7"/>
      <c r="C9" s="8"/>
      <c r="D9" s="16" t="s">
        <v>30</v>
      </c>
      <c r="E9" s="8"/>
      <c r="F9" s="8">
        <v>700</v>
      </c>
      <c r="G9" s="9"/>
      <c r="H9" s="9"/>
      <c r="I9" s="57">
        <v>648</v>
      </c>
      <c r="J9" s="58"/>
      <c r="K9" s="58"/>
      <c r="L9" s="57">
        <v>439</v>
      </c>
      <c r="M9" s="58"/>
      <c r="N9" s="58"/>
      <c r="O9" s="57">
        <v>569</v>
      </c>
      <c r="P9" s="58"/>
      <c r="Q9" s="58"/>
      <c r="R9" s="57">
        <v>615</v>
      </c>
      <c r="S9" s="58"/>
      <c r="T9" s="58"/>
      <c r="U9" s="57">
        <v>673</v>
      </c>
      <c r="V9" s="58"/>
      <c r="W9" s="51"/>
      <c r="X9" s="57">
        <v>756</v>
      </c>
      <c r="Y9" s="57"/>
      <c r="Z9" s="57"/>
      <c r="AA9" s="57"/>
      <c r="AB9" s="58"/>
      <c r="AC9" s="9"/>
      <c r="AD9" s="9"/>
      <c r="AE9" s="30"/>
      <c r="AF9" s="78"/>
      <c r="AG9" s="22"/>
    </row>
    <row r="10" spans="1:33" ht="15.75" customHeight="1" x14ac:dyDescent="0.25">
      <c r="A10" s="18">
        <v>2</v>
      </c>
      <c r="B10" s="10" t="s">
        <v>33</v>
      </c>
      <c r="C10" s="31">
        <v>1997</v>
      </c>
      <c r="D10" s="11" t="s">
        <v>29</v>
      </c>
      <c r="E10" s="12">
        <v>2917</v>
      </c>
      <c r="F10" s="13">
        <v>7.55</v>
      </c>
      <c r="G10" s="14">
        <v>697</v>
      </c>
      <c r="H10" s="14">
        <v>1</v>
      </c>
      <c r="I10" s="55">
        <v>5.18</v>
      </c>
      <c r="J10" s="56">
        <v>1114</v>
      </c>
      <c r="K10" s="56">
        <v>1</v>
      </c>
      <c r="L10" s="55">
        <v>10.050000000000001</v>
      </c>
      <c r="M10" s="56">
        <v>1603</v>
      </c>
      <c r="N10" s="56">
        <v>1</v>
      </c>
      <c r="O10" s="55">
        <v>1.91</v>
      </c>
      <c r="P10" s="56">
        <v>2326</v>
      </c>
      <c r="Q10" s="56">
        <v>1</v>
      </c>
      <c r="R10" s="55">
        <v>9.34</v>
      </c>
      <c r="S10" s="56">
        <v>2999</v>
      </c>
      <c r="T10" s="56">
        <v>1</v>
      </c>
      <c r="U10" s="55">
        <v>3.6</v>
      </c>
      <c r="V10" s="56">
        <v>3508</v>
      </c>
      <c r="W10" s="50">
        <v>1</v>
      </c>
      <c r="X10" s="55" t="s">
        <v>41</v>
      </c>
      <c r="Y10" s="63" t="s">
        <v>52</v>
      </c>
      <c r="Z10" s="63" t="s">
        <v>75</v>
      </c>
      <c r="AA10" s="63">
        <v>188.2</v>
      </c>
      <c r="AB10" s="64">
        <v>4094</v>
      </c>
      <c r="AC10" s="14">
        <v>1</v>
      </c>
      <c r="AD10" s="12">
        <v>1</v>
      </c>
      <c r="AE10" s="29" t="s">
        <v>25</v>
      </c>
      <c r="AF10" s="77" t="s">
        <v>70</v>
      </c>
    </row>
    <row r="11" spans="1:33" x14ac:dyDescent="0.25">
      <c r="A11" s="27" t="s">
        <v>36</v>
      </c>
      <c r="B11" s="7"/>
      <c r="C11" s="8"/>
      <c r="D11" s="16" t="s">
        <v>30</v>
      </c>
      <c r="E11" s="8"/>
      <c r="F11" s="8">
        <v>697</v>
      </c>
      <c r="G11" s="9"/>
      <c r="H11" s="9"/>
      <c r="I11" s="57">
        <v>417</v>
      </c>
      <c r="J11" s="58"/>
      <c r="K11" s="58"/>
      <c r="L11" s="57">
        <v>489</v>
      </c>
      <c r="M11" s="58"/>
      <c r="N11" s="58"/>
      <c r="O11" s="57">
        <v>723</v>
      </c>
      <c r="P11" s="58"/>
      <c r="Q11" s="58"/>
      <c r="R11" s="57">
        <v>673</v>
      </c>
      <c r="S11" s="58"/>
      <c r="T11" s="58"/>
      <c r="U11" s="57">
        <v>509</v>
      </c>
      <c r="V11" s="58"/>
      <c r="W11" s="51"/>
      <c r="X11" s="57">
        <v>586</v>
      </c>
      <c r="Y11" s="57"/>
      <c r="Z11" s="57"/>
      <c r="AA11" s="57"/>
      <c r="AB11" s="58"/>
      <c r="AC11" s="9"/>
      <c r="AD11" s="9"/>
      <c r="AE11" s="30"/>
      <c r="AF11" s="78"/>
    </row>
    <row r="12" spans="1:33" x14ac:dyDescent="0.25">
      <c r="G12" s="4"/>
      <c r="H12" s="4"/>
      <c r="I12" s="59"/>
      <c r="J12" s="59"/>
      <c r="K12" s="59"/>
      <c r="L12" s="59"/>
      <c r="M12" s="59"/>
      <c r="N12" s="59"/>
      <c r="O12" s="62"/>
      <c r="P12" s="59"/>
      <c r="Q12" s="59"/>
      <c r="R12" s="59"/>
      <c r="S12" s="59"/>
      <c r="T12" s="59"/>
      <c r="U12" s="59"/>
      <c r="V12" s="59"/>
      <c r="W12" s="52"/>
      <c r="X12" s="59"/>
      <c r="Y12" s="59"/>
      <c r="Z12" s="62"/>
      <c r="AA12" s="62"/>
      <c r="AB12" s="62"/>
    </row>
    <row r="13" spans="1:33" s="5" customFormat="1" ht="12.75" x14ac:dyDescent="0.2">
      <c r="A13" s="19"/>
      <c r="B13" s="33" t="s">
        <v>65</v>
      </c>
      <c r="C13" s="20"/>
      <c r="D13" s="20" t="s">
        <v>36</v>
      </c>
      <c r="E13" s="21"/>
      <c r="F13" s="24"/>
      <c r="G13" s="21"/>
      <c r="H13" s="21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53"/>
      <c r="X13" s="65"/>
      <c r="Y13" s="66"/>
      <c r="Z13" s="65"/>
      <c r="AA13" s="65"/>
      <c r="AB13" s="65"/>
      <c r="AD13" s="32"/>
    </row>
    <row r="14" spans="1:33" s="6" customFormat="1" ht="42" customHeight="1" x14ac:dyDescent="0.2">
      <c r="A14" s="34" t="s">
        <v>9</v>
      </c>
      <c r="B14" s="35" t="s">
        <v>5</v>
      </c>
      <c r="C14" s="35" t="s">
        <v>3</v>
      </c>
      <c r="D14" s="35" t="s">
        <v>17</v>
      </c>
      <c r="E14" s="36" t="s">
        <v>6</v>
      </c>
      <c r="F14" s="36" t="s">
        <v>10</v>
      </c>
      <c r="G14" s="36" t="s">
        <v>7</v>
      </c>
      <c r="H14" s="36" t="s">
        <v>8</v>
      </c>
      <c r="I14" s="61" t="s">
        <v>11</v>
      </c>
      <c r="J14" s="61" t="s">
        <v>7</v>
      </c>
      <c r="K14" s="61" t="s">
        <v>8</v>
      </c>
      <c r="L14" s="61" t="s">
        <v>12</v>
      </c>
      <c r="M14" s="61" t="s">
        <v>7</v>
      </c>
      <c r="N14" s="61" t="s">
        <v>8</v>
      </c>
      <c r="O14" s="61" t="s">
        <v>13</v>
      </c>
      <c r="P14" s="61" t="s">
        <v>7</v>
      </c>
      <c r="Q14" s="61" t="s">
        <v>8</v>
      </c>
      <c r="R14" s="61" t="s">
        <v>14</v>
      </c>
      <c r="S14" s="61" t="s">
        <v>7</v>
      </c>
      <c r="T14" s="61" t="s">
        <v>8</v>
      </c>
      <c r="U14" s="61" t="s">
        <v>15</v>
      </c>
      <c r="V14" s="61" t="s">
        <v>7</v>
      </c>
      <c r="W14" s="54" t="s">
        <v>8</v>
      </c>
      <c r="X14" s="61" t="s">
        <v>16</v>
      </c>
      <c r="Y14" s="67"/>
      <c r="Z14" s="67"/>
      <c r="AA14" s="67"/>
      <c r="AB14" s="68" t="s">
        <v>18</v>
      </c>
      <c r="AC14" s="38" t="s">
        <v>9</v>
      </c>
      <c r="AD14" s="38" t="s">
        <v>2</v>
      </c>
      <c r="AE14" s="38" t="s">
        <v>19</v>
      </c>
      <c r="AF14" s="35" t="s">
        <v>4</v>
      </c>
    </row>
    <row r="15" spans="1:33" x14ac:dyDescent="0.25">
      <c r="A15" s="18">
        <v>1</v>
      </c>
      <c r="B15" s="10" t="s">
        <v>31</v>
      </c>
      <c r="C15" s="31">
        <v>1999</v>
      </c>
      <c r="D15" s="28" t="s">
        <v>69</v>
      </c>
      <c r="E15" s="12">
        <v>162</v>
      </c>
      <c r="F15" s="13">
        <v>7.62</v>
      </c>
      <c r="G15" s="14">
        <v>675</v>
      </c>
      <c r="H15" s="14">
        <v>1</v>
      </c>
      <c r="I15" s="55">
        <v>6.08</v>
      </c>
      <c r="J15" s="56">
        <v>1279</v>
      </c>
      <c r="K15" s="56">
        <v>1</v>
      </c>
      <c r="L15" s="55">
        <v>9.41</v>
      </c>
      <c r="M15" s="56">
        <v>1729</v>
      </c>
      <c r="N15" s="56">
        <v>1</v>
      </c>
      <c r="O15" s="55">
        <v>1.82</v>
      </c>
      <c r="P15" s="56">
        <v>2373</v>
      </c>
      <c r="Q15" s="56">
        <v>1</v>
      </c>
      <c r="R15" s="55">
        <v>9.0399999999999991</v>
      </c>
      <c r="S15" s="56">
        <v>3110</v>
      </c>
      <c r="T15" s="56">
        <v>1</v>
      </c>
      <c r="U15" s="55">
        <v>3.2</v>
      </c>
      <c r="V15" s="56">
        <v>3516</v>
      </c>
      <c r="W15" s="50">
        <v>1</v>
      </c>
      <c r="X15" s="55" t="s">
        <v>73</v>
      </c>
      <c r="Y15" s="63" t="s">
        <v>52</v>
      </c>
      <c r="Z15" s="63" t="s">
        <v>76</v>
      </c>
      <c r="AA15" s="63">
        <v>180.8</v>
      </c>
      <c r="AB15" s="64">
        <v>4172</v>
      </c>
      <c r="AC15" s="15">
        <v>1</v>
      </c>
      <c r="AD15" s="31" t="s">
        <v>28</v>
      </c>
      <c r="AE15" s="29" t="s">
        <v>21</v>
      </c>
      <c r="AF15" s="75" t="s">
        <v>37</v>
      </c>
      <c r="AG15" s="22"/>
    </row>
    <row r="16" spans="1:33" x14ac:dyDescent="0.25">
      <c r="A16" s="27"/>
      <c r="B16" s="7"/>
      <c r="C16" s="8"/>
      <c r="D16" s="16" t="s">
        <v>35</v>
      </c>
      <c r="E16" s="8"/>
      <c r="F16" s="8">
        <v>675</v>
      </c>
      <c r="G16" s="9"/>
      <c r="H16" s="9"/>
      <c r="I16" s="57">
        <v>604</v>
      </c>
      <c r="J16" s="58"/>
      <c r="K16" s="58"/>
      <c r="L16" s="57">
        <v>450</v>
      </c>
      <c r="M16" s="58"/>
      <c r="N16" s="58"/>
      <c r="O16" s="57">
        <v>644</v>
      </c>
      <c r="P16" s="58"/>
      <c r="Q16" s="58"/>
      <c r="R16" s="57">
        <v>737</v>
      </c>
      <c r="S16" s="58"/>
      <c r="T16" s="58"/>
      <c r="U16" s="57">
        <v>406</v>
      </c>
      <c r="V16" s="58"/>
      <c r="W16" s="51"/>
      <c r="X16" s="57">
        <v>656</v>
      </c>
      <c r="Y16" s="57"/>
      <c r="Z16" s="57"/>
      <c r="AA16" s="57"/>
      <c r="AB16" s="58"/>
      <c r="AC16" s="9"/>
      <c r="AD16" s="39"/>
      <c r="AE16" s="30"/>
      <c r="AF16" s="76"/>
      <c r="AG16" s="22"/>
    </row>
    <row r="17" spans="1:33" x14ac:dyDescent="0.25">
      <c r="A17" s="18">
        <v>2</v>
      </c>
      <c r="B17" s="10" t="s">
        <v>32</v>
      </c>
      <c r="C17" s="31">
        <v>1998</v>
      </c>
      <c r="D17" s="28" t="s">
        <v>29</v>
      </c>
      <c r="E17" s="12">
        <v>2918</v>
      </c>
      <c r="F17" s="13">
        <v>7.84</v>
      </c>
      <c r="G17" s="14">
        <v>607</v>
      </c>
      <c r="H17" s="14">
        <v>2</v>
      </c>
      <c r="I17" s="55">
        <v>5.62</v>
      </c>
      <c r="J17" s="56">
        <v>1113</v>
      </c>
      <c r="K17" s="56">
        <v>2</v>
      </c>
      <c r="L17" s="55">
        <v>9.1300000000000008</v>
      </c>
      <c r="M17" s="56">
        <v>1547</v>
      </c>
      <c r="N17" s="56">
        <v>2</v>
      </c>
      <c r="O17" s="55">
        <v>1.67</v>
      </c>
      <c r="P17" s="56">
        <v>2067</v>
      </c>
      <c r="Q17" s="56">
        <v>2</v>
      </c>
      <c r="R17" s="55">
        <v>9.23</v>
      </c>
      <c r="S17" s="56">
        <v>2763</v>
      </c>
      <c r="T17" s="56">
        <v>2</v>
      </c>
      <c r="U17" s="55">
        <v>3.6</v>
      </c>
      <c r="V17" s="56">
        <v>3272</v>
      </c>
      <c r="W17" s="50">
        <v>2</v>
      </c>
      <c r="X17" s="55" t="s">
        <v>72</v>
      </c>
      <c r="Y17" s="63" t="s">
        <v>52</v>
      </c>
      <c r="Z17" s="63" t="s">
        <v>77</v>
      </c>
      <c r="AA17" s="63">
        <v>195.9</v>
      </c>
      <c r="AB17" s="64">
        <v>3789</v>
      </c>
      <c r="AC17" s="15">
        <v>3</v>
      </c>
      <c r="AD17" s="12">
        <v>2</v>
      </c>
      <c r="AE17" s="29" t="s">
        <v>25</v>
      </c>
      <c r="AF17" s="77" t="s">
        <v>70</v>
      </c>
      <c r="AG17" s="22"/>
    </row>
    <row r="18" spans="1:33" x14ac:dyDescent="0.25">
      <c r="A18" s="27"/>
      <c r="B18" s="7"/>
      <c r="C18" s="8"/>
      <c r="D18" s="16" t="s">
        <v>30</v>
      </c>
      <c r="E18" s="8"/>
      <c r="F18" s="8">
        <v>607</v>
      </c>
      <c r="G18" s="9"/>
      <c r="H18" s="9"/>
      <c r="I18" s="57">
        <v>506</v>
      </c>
      <c r="J18" s="58"/>
      <c r="K18" s="58"/>
      <c r="L18" s="57">
        <v>434</v>
      </c>
      <c r="M18" s="58"/>
      <c r="N18" s="58"/>
      <c r="O18" s="57">
        <v>520</v>
      </c>
      <c r="P18" s="58"/>
      <c r="Q18" s="58"/>
      <c r="R18" s="57">
        <v>696</v>
      </c>
      <c r="S18" s="58"/>
      <c r="T18" s="58"/>
      <c r="U18" s="57">
        <v>509</v>
      </c>
      <c r="V18" s="58"/>
      <c r="W18" s="51"/>
      <c r="X18" s="57">
        <v>517</v>
      </c>
      <c r="Y18" s="57"/>
      <c r="Z18" s="57"/>
      <c r="AA18" s="57"/>
      <c r="AB18" s="58"/>
      <c r="AC18" s="9"/>
      <c r="AD18" s="9"/>
      <c r="AE18" s="30"/>
      <c r="AF18" s="78"/>
      <c r="AG18" s="22"/>
    </row>
    <row r="19" spans="1:33" x14ac:dyDescent="0.25">
      <c r="G19" s="4"/>
      <c r="H19" s="4"/>
      <c r="I19" s="4"/>
      <c r="J19" s="4"/>
      <c r="K19" s="4"/>
      <c r="L19" s="4"/>
      <c r="M19" s="4"/>
      <c r="N19" s="4"/>
      <c r="P19" s="4"/>
      <c r="Q19" s="4"/>
      <c r="R19" s="4"/>
      <c r="S19" s="4"/>
      <c r="T19" s="4"/>
      <c r="U19" s="4"/>
      <c r="V19" s="4"/>
      <c r="W19" s="41"/>
      <c r="X19" s="4"/>
      <c r="Y19" s="4"/>
      <c r="AD19" s="49"/>
    </row>
  </sheetData>
  <sortState ref="A19:AG30">
    <sortCondition ref="A19"/>
  </sortState>
  <mergeCells count="8">
    <mergeCell ref="AF15:AF16"/>
    <mergeCell ref="AF17:AF18"/>
    <mergeCell ref="AF10:AF11"/>
    <mergeCell ref="A2:AF2"/>
    <mergeCell ref="A1:AF1"/>
    <mergeCell ref="AF8:AF9"/>
    <mergeCell ref="A4:AD4"/>
    <mergeCell ref="U6:AF6"/>
  </mergeCells>
  <pageMargins left="0.39370078740157483" right="0.39370078740157483" top="0.59055118110236227" bottom="0.59055118110236227" header="0.19685039370078741" footer="0.19685039370078741"/>
  <pageSetup paperSize="9" scale="78" orientation="landscape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3"/>
  <sheetViews>
    <sheetView topLeftCell="A7" zoomScaleNormal="100" zoomScaleSheetLayoutView="75" workbookViewId="0">
      <selection activeCell="P15" sqref="P15"/>
    </sheetView>
  </sheetViews>
  <sheetFormatPr defaultRowHeight="15.75" x14ac:dyDescent="0.25"/>
  <cols>
    <col min="1" max="1" width="3.85546875" style="1" customWidth="1"/>
    <col min="2" max="2" width="25.28515625" style="1" customWidth="1"/>
    <col min="3" max="3" width="7.28515625" style="2" customWidth="1"/>
    <col min="4" max="4" width="19.5703125" style="2" customWidth="1"/>
    <col min="5" max="5" width="4.28515625" style="1" customWidth="1"/>
    <col min="6" max="6" width="6.42578125" style="1" customWidth="1"/>
    <col min="7" max="7" width="5.140625" style="1" customWidth="1"/>
    <col min="8" max="8" width="4.28515625" style="1" customWidth="1"/>
    <col min="9" max="9" width="6.42578125" style="1" customWidth="1"/>
    <col min="10" max="10" width="5.5703125" style="1" customWidth="1"/>
    <col min="11" max="11" width="3.85546875" style="1" customWidth="1"/>
    <col min="12" max="12" width="6" style="1" customWidth="1"/>
    <col min="13" max="13" width="5.5703125" style="1" customWidth="1"/>
    <col min="14" max="14" width="3.28515625" style="1" customWidth="1"/>
    <col min="15" max="15" width="6.42578125" style="1" customWidth="1"/>
    <col min="16" max="16" width="5.5703125" style="1" customWidth="1"/>
    <col min="17" max="17" width="3.28515625" style="1" customWidth="1"/>
    <col min="18" max="18" width="6.85546875" style="1" customWidth="1"/>
    <col min="19" max="19" width="5.5703125" style="1" customWidth="1"/>
    <col min="20" max="20" width="3.28515625" style="1" customWidth="1"/>
    <col min="21" max="21" width="6.5703125" style="1" customWidth="1"/>
    <col min="22" max="22" width="6.42578125" style="1" customWidth="1"/>
    <col min="23" max="23" width="3.28515625" style="40" customWidth="1"/>
    <col min="24" max="24" width="6.7109375" style="1" customWidth="1"/>
    <col min="25" max="26" width="9.140625" style="1" hidden="1" customWidth="1"/>
    <col min="27" max="27" width="9" style="1" hidden="1" customWidth="1"/>
    <col min="28" max="28" width="9" style="1" customWidth="1"/>
    <col min="29" max="29" width="3.28515625" style="1" hidden="1" customWidth="1"/>
    <col min="30" max="30" width="5.5703125" style="1" customWidth="1"/>
    <col min="31" max="31" width="6.5703125" style="1" hidden="1" customWidth="1"/>
    <col min="32" max="32" width="18.85546875" style="1" customWidth="1"/>
    <col min="33" max="16384" width="9.140625" style="1"/>
  </cols>
  <sheetData>
    <row r="1" spans="1:33" s="3" customFormat="1" ht="20.25" x14ac:dyDescent="0.3">
      <c r="A1" s="79" t="s">
        <v>55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</row>
    <row r="2" spans="1:33" s="5" customFormat="1" ht="12.75" x14ac:dyDescent="0.2">
      <c r="A2" s="79" t="e">
        <f>#REF!</f>
        <v>#REF!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</row>
    <row r="3" spans="1:33" s="5" customFormat="1" ht="12.75" x14ac:dyDescent="0.2">
      <c r="A3" s="42"/>
      <c r="B3" s="20"/>
      <c r="C3" s="20"/>
      <c r="D3" s="20"/>
      <c r="E3" s="42"/>
      <c r="F3" s="43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4"/>
      <c r="S3" s="42"/>
      <c r="T3" s="42"/>
      <c r="U3" s="42"/>
      <c r="V3" s="42"/>
      <c r="W3" s="45"/>
      <c r="X3" s="46"/>
      <c r="Y3" s="43"/>
      <c r="Z3" s="47"/>
      <c r="AA3" s="48"/>
      <c r="AB3" s="48"/>
      <c r="AC3" s="48"/>
      <c r="AD3" s="48"/>
      <c r="AE3" s="48"/>
      <c r="AF3" s="48"/>
    </row>
    <row r="4" spans="1:33" s="5" customFormat="1" ht="12.75" x14ac:dyDescent="0.2">
      <c r="A4" s="80" t="s">
        <v>54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48"/>
      <c r="AF4" s="48"/>
    </row>
    <row r="5" spans="1:33" s="5" customFormat="1" ht="12.75" x14ac:dyDescent="0.2">
      <c r="A5" s="26"/>
      <c r="B5" s="20"/>
      <c r="C5" s="20"/>
      <c r="D5" s="20"/>
      <c r="E5" s="21"/>
      <c r="F5" s="24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W5" s="19"/>
      <c r="X5" s="25"/>
      <c r="Y5" s="24"/>
      <c r="Z5" s="6"/>
      <c r="AF5" s="32" t="e">
        <f>#REF!</f>
        <v>#REF!</v>
      </c>
    </row>
    <row r="6" spans="1:33" s="5" customFormat="1" ht="15" customHeight="1" x14ac:dyDescent="0.2">
      <c r="A6" s="19"/>
      <c r="B6" s="33" t="e">
        <f>#REF!</f>
        <v>#REF!</v>
      </c>
      <c r="C6" s="20"/>
      <c r="D6" s="20" t="s">
        <v>36</v>
      </c>
      <c r="E6" s="21"/>
      <c r="F6" s="24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81" t="e">
        <f>#REF!</f>
        <v>#REF!</v>
      </c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</row>
    <row r="7" spans="1:33" s="6" customFormat="1" ht="42" customHeight="1" x14ac:dyDescent="0.2">
      <c r="A7" s="34" t="s">
        <v>9</v>
      </c>
      <c r="B7" s="35" t="s">
        <v>5</v>
      </c>
      <c r="C7" s="35" t="s">
        <v>3</v>
      </c>
      <c r="D7" s="35" t="s">
        <v>17</v>
      </c>
      <c r="E7" s="36" t="s">
        <v>6</v>
      </c>
      <c r="F7" s="36" t="s">
        <v>10</v>
      </c>
      <c r="G7" s="36" t="s">
        <v>7</v>
      </c>
      <c r="H7" s="36" t="s">
        <v>8</v>
      </c>
      <c r="I7" s="36" t="s">
        <v>11</v>
      </c>
      <c r="J7" s="36" t="s">
        <v>7</v>
      </c>
      <c r="K7" s="36" t="s">
        <v>8</v>
      </c>
      <c r="L7" s="36" t="s">
        <v>12</v>
      </c>
      <c r="M7" s="36" t="s">
        <v>7</v>
      </c>
      <c r="N7" s="36" t="s">
        <v>8</v>
      </c>
      <c r="O7" s="36" t="s">
        <v>13</v>
      </c>
      <c r="P7" s="36" t="s">
        <v>7</v>
      </c>
      <c r="Q7" s="36" t="s">
        <v>8</v>
      </c>
      <c r="R7" s="36" t="s">
        <v>14</v>
      </c>
      <c r="S7" s="36" t="s">
        <v>7</v>
      </c>
      <c r="T7" s="36" t="s">
        <v>8</v>
      </c>
      <c r="U7" s="36" t="s">
        <v>15</v>
      </c>
      <c r="V7" s="36" t="s">
        <v>7</v>
      </c>
      <c r="W7" s="34" t="s">
        <v>8</v>
      </c>
      <c r="X7" s="36" t="s">
        <v>16</v>
      </c>
      <c r="Y7" s="37"/>
      <c r="Z7" s="37"/>
      <c r="AA7" s="37"/>
      <c r="AB7" s="38" t="s">
        <v>18</v>
      </c>
      <c r="AC7" s="38" t="s">
        <v>9</v>
      </c>
      <c r="AD7" s="38" t="s">
        <v>2</v>
      </c>
      <c r="AE7" s="38" t="s">
        <v>19</v>
      </c>
      <c r="AF7" s="35" t="s">
        <v>4</v>
      </c>
    </row>
    <row r="8" spans="1:33" ht="15.75" customHeight="1" x14ac:dyDescent="0.25">
      <c r="A8" s="18">
        <v>1</v>
      </c>
      <c r="B8" s="10" t="e">
        <f>VLOOKUP($E8,#REF!,2,FALSE)</f>
        <v>#REF!</v>
      </c>
      <c r="C8" s="31" t="e">
        <f>VLOOKUP($E8,#REF!,3,FALSE)</f>
        <v>#REF!</v>
      </c>
      <c r="D8" s="11" t="e">
        <f>VLOOKUP($E8,#REF!,5,FALSE)</f>
        <v>#REF!</v>
      </c>
      <c r="E8" s="12">
        <v>59</v>
      </c>
      <c r="F8" s="13">
        <v>7.62</v>
      </c>
      <c r="G8" s="14">
        <f>F9</f>
        <v>675</v>
      </c>
      <c r="H8" s="14">
        <f>RANK(G8,G$8:G$15)</f>
        <v>1</v>
      </c>
      <c r="I8" s="13">
        <v>6.08</v>
      </c>
      <c r="J8" s="14">
        <f>G8+I9</f>
        <v>1279</v>
      </c>
      <c r="K8" s="14">
        <f>RANK(J8,J$8:J$15)</f>
        <v>2</v>
      </c>
      <c r="L8" s="13">
        <v>10.63</v>
      </c>
      <c r="M8" s="14">
        <f>J8+L9</f>
        <v>1803</v>
      </c>
      <c r="N8" s="14">
        <f>RANK(M8,M$8:M$15)</f>
        <v>2</v>
      </c>
      <c r="O8" s="13">
        <v>1.85</v>
      </c>
      <c r="P8" s="14">
        <f>M8+O9</f>
        <v>2473</v>
      </c>
      <c r="Q8" s="14">
        <f>RANK(P8,P$8:P$15)</f>
        <v>1</v>
      </c>
      <c r="R8" s="13">
        <v>8.89</v>
      </c>
      <c r="S8" s="14">
        <f>P8+R9</f>
        <v>3243</v>
      </c>
      <c r="T8" s="14">
        <f>RANK(S8,S$8:S$15)</f>
        <v>1</v>
      </c>
      <c r="U8" s="13">
        <v>3.9</v>
      </c>
      <c r="V8" s="14">
        <f>S8+U9</f>
        <v>3833</v>
      </c>
      <c r="W8" s="15">
        <f>RANK(V8,V$8:V$15)</f>
        <v>1</v>
      </c>
      <c r="X8" s="13" t="s">
        <v>56</v>
      </c>
      <c r="Y8" s="11" t="str">
        <f>MID(X8,1,1)</f>
        <v>2</v>
      </c>
      <c r="Z8" s="11" t="str">
        <f>MID(X8,3,5)</f>
        <v>54,83</v>
      </c>
      <c r="AA8" s="11">
        <f>Y8*60+Z8</f>
        <v>174.82999999999998</v>
      </c>
      <c r="AB8" s="15">
        <f>SUM(F9:X9)</f>
        <v>4549</v>
      </c>
      <c r="AC8" s="14">
        <f>RANK(AB8,AB$8:AB$15)</f>
        <v>1</v>
      </c>
      <c r="AD8" s="14" t="s">
        <v>28</v>
      </c>
      <c r="AE8" s="29" t="s">
        <v>25</v>
      </c>
      <c r="AF8" s="77" t="e">
        <f>VLOOKUP($E8,#REF!,7,FALSE)</f>
        <v>#REF!</v>
      </c>
    </row>
    <row r="9" spans="1:33" x14ac:dyDescent="0.25">
      <c r="A9" s="27" t="s">
        <v>36</v>
      </c>
      <c r="B9" s="7"/>
      <c r="C9" s="8"/>
      <c r="D9" s="16" t="e">
        <f>VLOOKUP($E8,#REF!,6,FALSE)</f>
        <v>#REF!</v>
      </c>
      <c r="E9" s="8"/>
      <c r="F9" s="8">
        <f>INT(58.015*(11.5-F8)^1.81)</f>
        <v>675</v>
      </c>
      <c r="G9" s="9"/>
      <c r="H9" s="9"/>
      <c r="I9" s="8">
        <f>INT(0.14354*(I8*100-220)^1.4)</f>
        <v>604</v>
      </c>
      <c r="J9" s="9"/>
      <c r="K9" s="9"/>
      <c r="L9" s="8">
        <f>INT(51.39*(L8-1.5)^1.05)</f>
        <v>524</v>
      </c>
      <c r="M9" s="9"/>
      <c r="N9" s="9"/>
      <c r="O9" s="8">
        <f>INT(0.8465*(O8*100-75)^1.42)</f>
        <v>670</v>
      </c>
      <c r="P9" s="9"/>
      <c r="Q9" s="9"/>
      <c r="R9" s="8">
        <f>INT(20.5173*(15.5-R8)^1.92)</f>
        <v>770</v>
      </c>
      <c r="S9" s="9"/>
      <c r="T9" s="9"/>
      <c r="U9" s="8">
        <f>INT(0.2797*(U8*100-100)^1.35)</f>
        <v>590</v>
      </c>
      <c r="V9" s="9"/>
      <c r="W9" s="17"/>
      <c r="X9" s="8">
        <f>INT(0.08713*(305.5-AA8)^1.85)</f>
        <v>716</v>
      </c>
      <c r="Y9" s="8"/>
      <c r="Z9" s="8"/>
      <c r="AA9" s="8"/>
      <c r="AB9" s="9"/>
      <c r="AC9" s="9"/>
      <c r="AD9" s="9"/>
      <c r="AE9" s="30"/>
      <c r="AF9" s="78"/>
    </row>
    <row r="10" spans="1:33" ht="15.75" customHeight="1" x14ac:dyDescent="0.25">
      <c r="A10" s="18">
        <v>2</v>
      </c>
      <c r="B10" s="10" t="e">
        <f>VLOOKUP($E10,#REF!,2,FALSE)</f>
        <v>#REF!</v>
      </c>
      <c r="C10" s="31" t="e">
        <f>VLOOKUP($E10,#REF!,3,FALSE)</f>
        <v>#REF!</v>
      </c>
      <c r="D10" s="28" t="e">
        <f>VLOOKUP($E10,#REF!,5,FALSE)</f>
        <v>#REF!</v>
      </c>
      <c r="E10" s="12">
        <v>42</v>
      </c>
      <c r="F10" s="13">
        <v>7.71</v>
      </c>
      <c r="G10" s="14">
        <f>F11</f>
        <v>646</v>
      </c>
      <c r="H10" s="14">
        <f>RANK(G10,G$8:G$15)</f>
        <v>3</v>
      </c>
      <c r="I10" s="13">
        <v>6.22</v>
      </c>
      <c r="J10" s="14">
        <f>G10+I11</f>
        <v>1281</v>
      </c>
      <c r="K10" s="14">
        <f>RANK(J10,J$8:J$15)</f>
        <v>1</v>
      </c>
      <c r="L10" s="13">
        <v>9.9</v>
      </c>
      <c r="M10" s="14">
        <f>J10+L11</f>
        <v>1761</v>
      </c>
      <c r="N10" s="14">
        <f>RANK(M10,M$8:M$15)</f>
        <v>3</v>
      </c>
      <c r="O10" s="13">
        <v>1.76</v>
      </c>
      <c r="P10" s="14">
        <f>M10+O11</f>
        <v>2354</v>
      </c>
      <c r="Q10" s="14">
        <f>RANK(P10,P$8:P$15)</f>
        <v>2</v>
      </c>
      <c r="R10" s="13">
        <v>9.33</v>
      </c>
      <c r="S10" s="14">
        <f>P10+R11</f>
        <v>3029</v>
      </c>
      <c r="T10" s="14">
        <f>RANK(S10,S$8:S$15)</f>
        <v>2</v>
      </c>
      <c r="U10" s="13">
        <v>3.1</v>
      </c>
      <c r="V10" s="14">
        <f>S10+U11</f>
        <v>3410</v>
      </c>
      <c r="W10" s="15">
        <f>RANK(V10,V$8:V$15)</f>
        <v>2</v>
      </c>
      <c r="X10" s="13" t="s">
        <v>57</v>
      </c>
      <c r="Y10" s="11" t="str">
        <f>MID(X10,1,1)</f>
        <v>3</v>
      </c>
      <c r="Z10" s="11" t="str">
        <f>MID(X10,3,5)</f>
        <v>09,95</v>
      </c>
      <c r="AA10" s="11">
        <f>Y10*60+Z10</f>
        <v>189.95</v>
      </c>
      <c r="AB10" s="15">
        <f>SUM(F11:X11)</f>
        <v>3980</v>
      </c>
      <c r="AC10" s="14">
        <f>RANK(AB10,AB$8:AB$15)</f>
        <v>2</v>
      </c>
      <c r="AD10" s="14" t="s">
        <v>26</v>
      </c>
      <c r="AE10" s="29" t="s">
        <v>25</v>
      </c>
      <c r="AF10" s="77" t="e">
        <f>VLOOKUP($E10,#REF!,7,FALSE)</f>
        <v>#REF!</v>
      </c>
      <c r="AG10" s="22"/>
    </row>
    <row r="11" spans="1:33" x14ac:dyDescent="0.25">
      <c r="A11" s="27" t="s">
        <v>36</v>
      </c>
      <c r="B11" s="7"/>
      <c r="C11" s="8"/>
      <c r="D11" s="16" t="e">
        <f>VLOOKUP($E10,#REF!,6,FALSE)</f>
        <v>#REF!</v>
      </c>
      <c r="E11" s="8"/>
      <c r="F11" s="8">
        <f>INT(58.015*(11.5-F10)^1.81)</f>
        <v>646</v>
      </c>
      <c r="G11" s="9"/>
      <c r="H11" s="9"/>
      <c r="I11" s="8">
        <f>INT(0.14354*(I10*100-220)^1.4)</f>
        <v>635</v>
      </c>
      <c r="J11" s="9"/>
      <c r="K11" s="9"/>
      <c r="L11" s="8">
        <f>INT(51.39*(L10-1.5)^1.05)</f>
        <v>480</v>
      </c>
      <c r="M11" s="9"/>
      <c r="N11" s="9"/>
      <c r="O11" s="8">
        <f>INT(0.8465*(O10*100-75)^1.42)</f>
        <v>593</v>
      </c>
      <c r="P11" s="9"/>
      <c r="Q11" s="9"/>
      <c r="R11" s="8">
        <f>INT(20.5173*(15.5-R10)^1.92)</f>
        <v>675</v>
      </c>
      <c r="S11" s="9"/>
      <c r="T11" s="9"/>
      <c r="U11" s="8">
        <f>INT(0.2797*(U10*100-100)^1.35)</f>
        <v>381</v>
      </c>
      <c r="V11" s="9"/>
      <c r="W11" s="17"/>
      <c r="X11" s="8">
        <f>INT(0.08713*(305.5-AA10)^1.85)</f>
        <v>570</v>
      </c>
      <c r="Y11" s="8"/>
      <c r="Z11" s="8"/>
      <c r="AA11" s="8"/>
      <c r="AB11" s="9"/>
      <c r="AC11" s="9"/>
      <c r="AD11" s="9"/>
      <c r="AE11" s="30"/>
      <c r="AF11" s="78"/>
      <c r="AG11" s="22"/>
    </row>
    <row r="12" spans="1:33" ht="15.75" customHeight="1" x14ac:dyDescent="0.25">
      <c r="A12" s="18">
        <v>3</v>
      </c>
      <c r="B12" s="10" t="e">
        <f>VLOOKUP($E12,#REF!,2,FALSE)</f>
        <v>#REF!</v>
      </c>
      <c r="C12" s="31" t="e">
        <f>VLOOKUP($E12,#REF!,3,FALSE)</f>
        <v>#REF!</v>
      </c>
      <c r="D12" s="11" t="e">
        <f>VLOOKUP($E12,#REF!,5,FALSE)</f>
        <v>#REF!</v>
      </c>
      <c r="E12" s="12">
        <v>50</v>
      </c>
      <c r="F12" s="13">
        <v>7.88</v>
      </c>
      <c r="G12" s="14">
        <f>F13</f>
        <v>595</v>
      </c>
      <c r="H12" s="14">
        <f>RANK(G12,G$8:G$15)</f>
        <v>4</v>
      </c>
      <c r="I12" s="13">
        <v>5.46</v>
      </c>
      <c r="J12" s="14">
        <f>G12+I13</f>
        <v>1068</v>
      </c>
      <c r="K12" s="14">
        <f>RANK(J12,J$8:J$15)</f>
        <v>4</v>
      </c>
      <c r="L12" s="13">
        <v>9.58</v>
      </c>
      <c r="M12" s="14">
        <f>J12+L13</f>
        <v>1528</v>
      </c>
      <c r="N12" s="14">
        <f>RANK(M12,M$8:M$15)</f>
        <v>4</v>
      </c>
      <c r="O12" s="13">
        <v>1.61</v>
      </c>
      <c r="P12" s="14">
        <f>M12+O13</f>
        <v>2000</v>
      </c>
      <c r="Q12" s="14">
        <f>RANK(P12,P$8:P$15)</f>
        <v>4</v>
      </c>
      <c r="R12" s="13">
        <v>9.6</v>
      </c>
      <c r="S12" s="14">
        <f>P12+R13</f>
        <v>2619</v>
      </c>
      <c r="T12" s="14">
        <f>RANK(S12,S$8:S$15)</f>
        <v>3</v>
      </c>
      <c r="U12" s="13">
        <v>3.6</v>
      </c>
      <c r="V12" s="14">
        <f>S12+U13</f>
        <v>3128</v>
      </c>
      <c r="W12" s="15">
        <f>RANK(V12,V$8:V$15)</f>
        <v>3</v>
      </c>
      <c r="X12" s="13" t="s">
        <v>58</v>
      </c>
      <c r="Y12" s="11" t="str">
        <f>MID(X12,1,1)</f>
        <v>3</v>
      </c>
      <c r="Z12" s="11" t="str">
        <f>MID(X12,3,5)</f>
        <v>10,44</v>
      </c>
      <c r="AA12" s="11">
        <f>Y12*60+Z12</f>
        <v>190.44</v>
      </c>
      <c r="AB12" s="15">
        <f>SUM(F13:X13)</f>
        <v>3694</v>
      </c>
      <c r="AC12" s="14">
        <f>RANK(AB12,AB$8:AB$15)</f>
        <v>3</v>
      </c>
      <c r="AD12" s="14">
        <v>2</v>
      </c>
      <c r="AE12" s="29" t="s">
        <v>25</v>
      </c>
      <c r="AF12" s="77" t="e">
        <f>VLOOKUP($E12,#REF!,7,FALSE)</f>
        <v>#REF!</v>
      </c>
    </row>
    <row r="13" spans="1:33" x14ac:dyDescent="0.25">
      <c r="A13" s="27" t="s">
        <v>36</v>
      </c>
      <c r="B13" s="7"/>
      <c r="C13" s="8"/>
      <c r="D13" s="16" t="e">
        <f>VLOOKUP($E12,#REF!,6,FALSE)</f>
        <v>#REF!</v>
      </c>
      <c r="E13" s="8"/>
      <c r="F13" s="8">
        <f>INT(58.015*(11.5-F12)^1.81)</f>
        <v>595</v>
      </c>
      <c r="G13" s="9"/>
      <c r="H13" s="9"/>
      <c r="I13" s="8">
        <f>INT(0.14354*(I12*100-220)^1.4)</f>
        <v>473</v>
      </c>
      <c r="J13" s="9"/>
      <c r="K13" s="9"/>
      <c r="L13" s="8">
        <f>INT(51.39*(L12-1.5)^1.05)</f>
        <v>460</v>
      </c>
      <c r="M13" s="9"/>
      <c r="N13" s="9"/>
      <c r="O13" s="8">
        <f>INT(0.8465*(O12*100-75)^1.42)</f>
        <v>472</v>
      </c>
      <c r="P13" s="9"/>
      <c r="Q13" s="9"/>
      <c r="R13" s="8">
        <f>INT(20.5173*(15.5-R12)^1.92)</f>
        <v>619</v>
      </c>
      <c r="S13" s="9"/>
      <c r="T13" s="9"/>
      <c r="U13" s="8">
        <f>INT(0.2797*(U12*100-100)^1.35)</f>
        <v>509</v>
      </c>
      <c r="V13" s="9"/>
      <c r="W13" s="17"/>
      <c r="X13" s="8">
        <f>INT(0.08713*(305.5-AA12)^1.85)</f>
        <v>566</v>
      </c>
      <c r="Y13" s="8"/>
      <c r="Z13" s="8"/>
      <c r="AA13" s="8"/>
      <c r="AB13" s="9"/>
      <c r="AC13" s="9"/>
      <c r="AD13" s="9"/>
      <c r="AE13" s="30"/>
      <c r="AF13" s="78"/>
    </row>
    <row r="14" spans="1:33" ht="15.75" customHeight="1" x14ac:dyDescent="0.25">
      <c r="A14" s="18">
        <v>4</v>
      </c>
      <c r="B14" s="10" t="e">
        <f>VLOOKUP($E14,#REF!,2,FALSE)</f>
        <v>#REF!</v>
      </c>
      <c r="C14" s="31" t="e">
        <f>VLOOKUP($E14,#REF!,3,FALSE)</f>
        <v>#REF!</v>
      </c>
      <c r="D14" s="11" t="e">
        <f>VLOOKUP($E14,#REF!,5,FALSE)</f>
        <v>#REF!</v>
      </c>
      <c r="E14" s="12">
        <v>43</v>
      </c>
      <c r="F14" s="13">
        <v>7.7</v>
      </c>
      <c r="G14" s="14">
        <f>F15</f>
        <v>650</v>
      </c>
      <c r="H14" s="14">
        <f>RANK(G14,G$8:G$15)</f>
        <v>2</v>
      </c>
      <c r="I14" s="13">
        <v>5.6</v>
      </c>
      <c r="J14" s="14">
        <f>G14+I15</f>
        <v>1152</v>
      </c>
      <c r="K14" s="14">
        <f>RANK(J14,J$8:J$15)</f>
        <v>3</v>
      </c>
      <c r="L14" s="13">
        <v>13.75</v>
      </c>
      <c r="M14" s="14">
        <f>J14+L15</f>
        <v>1865</v>
      </c>
      <c r="N14" s="14">
        <f>RANK(M14,M$8:M$15)</f>
        <v>1</v>
      </c>
      <c r="O14" s="13">
        <v>1.58</v>
      </c>
      <c r="P14" s="14">
        <f>M14+O15</f>
        <v>2314</v>
      </c>
      <c r="Q14" s="14">
        <f>RANK(P14,P$8:P$15)</f>
        <v>3</v>
      </c>
      <c r="R14" s="13" t="s">
        <v>50</v>
      </c>
      <c r="S14" s="14">
        <f>P14+R15</f>
        <v>2314</v>
      </c>
      <c r="T14" s="14">
        <f>RANK(S14,S$8:S$15)</f>
        <v>4</v>
      </c>
      <c r="U14" s="13">
        <v>0</v>
      </c>
      <c r="V14" s="14">
        <f>S14+U15</f>
        <v>2314</v>
      </c>
      <c r="W14" s="15">
        <f>RANK(V14,V$8:V$15)</f>
        <v>4</v>
      </c>
      <c r="X14" s="13" t="s">
        <v>50</v>
      </c>
      <c r="Y14" s="11" t="str">
        <f>MID(X14,1,1)</f>
        <v>с</v>
      </c>
      <c r="Z14" s="11" t="str">
        <f>MID(X14,3,5)</f>
        <v>шел</v>
      </c>
      <c r="AA14" s="11" t="e">
        <f>Y14*60+Z14</f>
        <v>#VALUE!</v>
      </c>
      <c r="AB14" s="15">
        <f>SUM(F15:X15)</f>
        <v>2314</v>
      </c>
      <c r="AC14" s="14">
        <f>RANK(AB14,AB$8:AB$15)</f>
        <v>4</v>
      </c>
      <c r="AD14" s="14" t="s">
        <v>53</v>
      </c>
      <c r="AE14" s="29" t="s">
        <v>25</v>
      </c>
      <c r="AF14" s="77" t="e">
        <f>VLOOKUP($E14,#REF!,7,FALSE)</f>
        <v>#REF!</v>
      </c>
      <c r="AG14" s="22"/>
    </row>
    <row r="15" spans="1:33" x14ac:dyDescent="0.25">
      <c r="A15" s="27" t="s">
        <v>36</v>
      </c>
      <c r="B15" s="7"/>
      <c r="C15" s="8"/>
      <c r="D15" s="16" t="e">
        <f>VLOOKUP($E14,#REF!,6,FALSE)</f>
        <v>#REF!</v>
      </c>
      <c r="E15" s="8"/>
      <c r="F15" s="8">
        <f>INT(58.015*(11.5-F14)^1.81)</f>
        <v>650</v>
      </c>
      <c r="G15" s="9"/>
      <c r="H15" s="9"/>
      <c r="I15" s="8">
        <f>INT(0.14354*(I14*100-220)^1.4)</f>
        <v>502</v>
      </c>
      <c r="J15" s="9"/>
      <c r="K15" s="9"/>
      <c r="L15" s="8">
        <f>INT(51.39*(L14-1.5)^1.05)</f>
        <v>713</v>
      </c>
      <c r="M15" s="9"/>
      <c r="N15" s="9"/>
      <c r="O15" s="8">
        <f>INT(0.8465*(O14*100-75)^1.42)</f>
        <v>449</v>
      </c>
      <c r="P15" s="9"/>
      <c r="Q15" s="9"/>
      <c r="R15" s="8">
        <v>0</v>
      </c>
      <c r="S15" s="9"/>
      <c r="T15" s="9"/>
      <c r="U15" s="8">
        <v>0</v>
      </c>
      <c r="V15" s="9"/>
      <c r="W15" s="17"/>
      <c r="X15" s="8">
        <v>0</v>
      </c>
      <c r="Y15" s="8"/>
      <c r="Z15" s="8"/>
      <c r="AA15" s="8"/>
      <c r="AB15" s="9"/>
      <c r="AC15" s="9"/>
      <c r="AD15" s="9"/>
      <c r="AE15" s="30"/>
      <c r="AF15" s="78"/>
      <c r="AG15" s="22"/>
    </row>
    <row r="16" spans="1:33" x14ac:dyDescent="0.25">
      <c r="G16" s="4"/>
      <c r="H16" s="4"/>
      <c r="I16" s="4"/>
      <c r="J16" s="4"/>
      <c r="K16" s="4"/>
      <c r="L16" s="4"/>
      <c r="M16" s="4"/>
      <c r="N16" s="4"/>
      <c r="P16" s="4"/>
      <c r="Q16" s="4"/>
      <c r="R16" s="4"/>
      <c r="S16" s="4"/>
      <c r="T16" s="4"/>
      <c r="U16" s="4"/>
      <c r="V16" s="4"/>
      <c r="W16" s="41"/>
      <c r="X16" s="4"/>
      <c r="Y16" s="4"/>
    </row>
    <row r="17" spans="1:33" s="5" customFormat="1" ht="12.75" x14ac:dyDescent="0.2">
      <c r="A17" s="19"/>
      <c r="B17" s="33" t="e">
        <f>#REF!</f>
        <v>#REF!</v>
      </c>
      <c r="C17" s="20"/>
      <c r="D17" s="20" t="s">
        <v>36</v>
      </c>
      <c r="E17" s="21"/>
      <c r="F17" s="24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19"/>
      <c r="Y17" s="24"/>
      <c r="AD17" s="32"/>
    </row>
    <row r="18" spans="1:33" s="6" customFormat="1" ht="42" customHeight="1" x14ac:dyDescent="0.2">
      <c r="A18" s="34" t="s">
        <v>9</v>
      </c>
      <c r="B18" s="35" t="s">
        <v>5</v>
      </c>
      <c r="C18" s="35" t="s">
        <v>3</v>
      </c>
      <c r="D18" s="35" t="s">
        <v>17</v>
      </c>
      <c r="E18" s="36" t="s">
        <v>6</v>
      </c>
      <c r="F18" s="36" t="s">
        <v>10</v>
      </c>
      <c r="G18" s="36" t="s">
        <v>7</v>
      </c>
      <c r="H18" s="36" t="s">
        <v>8</v>
      </c>
      <c r="I18" s="36" t="s">
        <v>11</v>
      </c>
      <c r="J18" s="36" t="s">
        <v>7</v>
      </c>
      <c r="K18" s="36" t="s">
        <v>8</v>
      </c>
      <c r="L18" s="36" t="s">
        <v>12</v>
      </c>
      <c r="M18" s="36" t="s">
        <v>7</v>
      </c>
      <c r="N18" s="36" t="s">
        <v>8</v>
      </c>
      <c r="O18" s="36" t="s">
        <v>13</v>
      </c>
      <c r="P18" s="36" t="s">
        <v>7</v>
      </c>
      <c r="Q18" s="36" t="s">
        <v>8</v>
      </c>
      <c r="R18" s="36" t="s">
        <v>14</v>
      </c>
      <c r="S18" s="36" t="s">
        <v>7</v>
      </c>
      <c r="T18" s="36" t="s">
        <v>8</v>
      </c>
      <c r="U18" s="36" t="s">
        <v>15</v>
      </c>
      <c r="V18" s="36" t="s">
        <v>7</v>
      </c>
      <c r="W18" s="34" t="s">
        <v>8</v>
      </c>
      <c r="X18" s="36" t="s">
        <v>16</v>
      </c>
      <c r="Y18" s="37"/>
      <c r="Z18" s="37"/>
      <c r="AA18" s="37"/>
      <c r="AB18" s="38" t="s">
        <v>18</v>
      </c>
      <c r="AC18" s="38" t="s">
        <v>9</v>
      </c>
      <c r="AD18" s="38" t="s">
        <v>2</v>
      </c>
      <c r="AE18" s="38" t="s">
        <v>19</v>
      </c>
      <c r="AF18" s="35" t="s">
        <v>4</v>
      </c>
    </row>
    <row r="19" spans="1:33" x14ac:dyDescent="0.25">
      <c r="A19" s="18">
        <v>1</v>
      </c>
      <c r="B19" s="10" t="e">
        <f>VLOOKUP($E19,#REF!,2,FALSE)</f>
        <v>#REF!</v>
      </c>
      <c r="C19" s="31" t="e">
        <f>VLOOKUP($E19,#REF!,3,FALSE)</f>
        <v>#REF!</v>
      </c>
      <c r="D19" s="28" t="e">
        <f>VLOOKUP($E19,#REF!,5,FALSE)</f>
        <v>#REF!</v>
      </c>
      <c r="E19" s="12">
        <v>52</v>
      </c>
      <c r="F19" s="13">
        <v>7.27</v>
      </c>
      <c r="G19" s="14">
        <f>F20</f>
        <v>789</v>
      </c>
      <c r="H19" s="14">
        <f>RANK(G19,G$19:G$30)</f>
        <v>1</v>
      </c>
      <c r="I19" s="13">
        <v>6.27</v>
      </c>
      <c r="J19" s="14">
        <f>G19+I20</f>
        <v>1435</v>
      </c>
      <c r="K19" s="14">
        <f>RANK(J19,J$19:J$30)</f>
        <v>1</v>
      </c>
      <c r="L19" s="13">
        <v>11.15</v>
      </c>
      <c r="M19" s="14">
        <f>J19+L20</f>
        <v>1990</v>
      </c>
      <c r="N19" s="14">
        <f>RANK(M19,M$19:M$30)</f>
        <v>1</v>
      </c>
      <c r="O19" s="13">
        <v>1.91</v>
      </c>
      <c r="P19" s="14">
        <f>M19+O20</f>
        <v>2713</v>
      </c>
      <c r="Q19" s="14">
        <f>RANK(P19,P$19:P$30)</f>
        <v>1</v>
      </c>
      <c r="R19" s="13">
        <v>8.48</v>
      </c>
      <c r="S19" s="14">
        <f>P19+R20</f>
        <v>3578</v>
      </c>
      <c r="T19" s="14">
        <f>RANK(S19,S$19:S$30)</f>
        <v>1</v>
      </c>
      <c r="U19" s="13">
        <v>4.0999999999999996</v>
      </c>
      <c r="V19" s="14">
        <f>S19+U20</f>
        <v>4223</v>
      </c>
      <c r="W19" s="15">
        <f>RANK(V19,V$19:V$30)</f>
        <v>1</v>
      </c>
      <c r="X19" s="13" t="s">
        <v>59</v>
      </c>
      <c r="Y19" s="11" t="str">
        <f>MID(X19,1,1)</f>
        <v>2</v>
      </c>
      <c r="Z19" s="11" t="str">
        <f>MID(X19,3,5)</f>
        <v>46,11</v>
      </c>
      <c r="AA19" s="11">
        <f>Y19*60+Z19</f>
        <v>166.11</v>
      </c>
      <c r="AB19" s="15">
        <f>SUM(F20:X20)</f>
        <v>5030</v>
      </c>
      <c r="AC19" s="15" t="e">
        <f>RANK(AB19,AB$8:AB$923)</f>
        <v>#VALUE!</v>
      </c>
      <c r="AD19" s="31" t="s">
        <v>27</v>
      </c>
      <c r="AE19" s="29" t="s">
        <v>21</v>
      </c>
      <c r="AF19" s="75" t="e">
        <f>VLOOKUP($E19,#REF!,7,FALSE)</f>
        <v>#REF!</v>
      </c>
      <c r="AG19" s="22"/>
    </row>
    <row r="20" spans="1:33" x14ac:dyDescent="0.25">
      <c r="A20" s="27"/>
      <c r="B20" s="7"/>
      <c r="C20" s="8"/>
      <c r="D20" s="16" t="e">
        <f>VLOOKUP($E19,#REF!,6,FALSE)</f>
        <v>#REF!</v>
      </c>
      <c r="E20" s="8"/>
      <c r="F20" s="8">
        <f>INT(58.015*(11.5-F19)^1.81)</f>
        <v>789</v>
      </c>
      <c r="G20" s="9"/>
      <c r="H20" s="9"/>
      <c r="I20" s="8">
        <f>INT(0.14354*(I19*100-220)^1.4)</f>
        <v>646</v>
      </c>
      <c r="J20" s="9"/>
      <c r="K20" s="9"/>
      <c r="L20" s="8">
        <f>INT(51.39*(L19-1.5)^1.05)</f>
        <v>555</v>
      </c>
      <c r="M20" s="9"/>
      <c r="N20" s="9"/>
      <c r="O20" s="8">
        <f>INT(0.8465*(O19*100-75)^1.42)</f>
        <v>723</v>
      </c>
      <c r="P20" s="9"/>
      <c r="Q20" s="9"/>
      <c r="R20" s="8">
        <f>INT(20.5173*(15.5-R19)^1.92)</f>
        <v>865</v>
      </c>
      <c r="S20" s="9"/>
      <c r="T20" s="9"/>
      <c r="U20" s="8">
        <f>INT(0.2797*(U19*100-100)^1.35)</f>
        <v>645</v>
      </c>
      <c r="V20" s="9"/>
      <c r="W20" s="17"/>
      <c r="X20" s="8">
        <f>INT(0.08713*(305.5-AA19)^1.85)</f>
        <v>807</v>
      </c>
      <c r="Y20" s="8"/>
      <c r="Z20" s="8"/>
      <c r="AA20" s="8"/>
      <c r="AB20" s="9"/>
      <c r="AC20" s="9"/>
      <c r="AD20" s="39"/>
      <c r="AE20" s="30"/>
      <c r="AF20" s="76"/>
      <c r="AG20" s="22"/>
    </row>
    <row r="21" spans="1:33" x14ac:dyDescent="0.25">
      <c r="A21" s="18">
        <v>2</v>
      </c>
      <c r="B21" s="10" t="e">
        <f>VLOOKUP($E21,#REF!,2,FALSE)</f>
        <v>#REF!</v>
      </c>
      <c r="C21" s="31" t="e">
        <f>VLOOKUP($E21,#REF!,3,FALSE)</f>
        <v>#REF!</v>
      </c>
      <c r="D21" s="28" t="e">
        <f>VLOOKUP($E21,#REF!,5,FALSE)</f>
        <v>#REF!</v>
      </c>
      <c r="E21" s="12">
        <v>40</v>
      </c>
      <c r="F21" s="13">
        <v>7.66</v>
      </c>
      <c r="G21" s="14">
        <f>F22</f>
        <v>662</v>
      </c>
      <c r="H21" s="14">
        <f>RANK(G21,G$19:G$30)</f>
        <v>3</v>
      </c>
      <c r="I21" s="13">
        <v>6.44</v>
      </c>
      <c r="J21" s="14">
        <f>G21+I22</f>
        <v>1346</v>
      </c>
      <c r="K21" s="14">
        <f>RANK(J21,J$19:J$30)</f>
        <v>2</v>
      </c>
      <c r="L21" s="13">
        <v>10.47</v>
      </c>
      <c r="M21" s="14">
        <f>J21+L22</f>
        <v>1860</v>
      </c>
      <c r="N21" s="14">
        <f>RANK(M21,M$19:M$30)</f>
        <v>3</v>
      </c>
      <c r="O21" s="13">
        <v>1.85</v>
      </c>
      <c r="P21" s="14">
        <f>M21+O22</f>
        <v>2530</v>
      </c>
      <c r="Q21" s="14">
        <f>RANK(P21,P$19:P$30)</f>
        <v>3</v>
      </c>
      <c r="R21" s="13">
        <v>9.51</v>
      </c>
      <c r="S21" s="14">
        <f>P21+R22</f>
        <v>3167</v>
      </c>
      <c r="T21" s="14">
        <f>RANK(S21,S$19:S$30)</f>
        <v>2</v>
      </c>
      <c r="U21" s="13">
        <v>3.6</v>
      </c>
      <c r="V21" s="14">
        <f>S21+U22</f>
        <v>3676</v>
      </c>
      <c r="W21" s="15">
        <f>RANK(V21,V$19:V$30)</f>
        <v>2</v>
      </c>
      <c r="X21" s="13" t="s">
        <v>61</v>
      </c>
      <c r="Y21" s="11" t="str">
        <f>MID(X21,1,1)</f>
        <v>2</v>
      </c>
      <c r="Z21" s="11" t="str">
        <f>MID(X21,3,5)</f>
        <v>59,34</v>
      </c>
      <c r="AA21" s="11">
        <f>Y21*60+Z21</f>
        <v>179.34</v>
      </c>
      <c r="AB21" s="15">
        <f>SUM(F22:X22)</f>
        <v>4347</v>
      </c>
      <c r="AC21" s="15" t="e">
        <f>RANK(AB21,AB$8:AB$923)</f>
        <v>#VALUE!</v>
      </c>
      <c r="AD21" s="12">
        <v>1</v>
      </c>
      <c r="AE21" s="29" t="s">
        <v>25</v>
      </c>
      <c r="AF21" s="77" t="e">
        <f>VLOOKUP($E21,#REF!,7,FALSE)</f>
        <v>#REF!</v>
      </c>
      <c r="AG21" s="22"/>
    </row>
    <row r="22" spans="1:33" x14ac:dyDescent="0.25">
      <c r="A22" s="27"/>
      <c r="B22" s="7"/>
      <c r="C22" s="8"/>
      <c r="D22" s="16" t="e">
        <f>VLOOKUP($E21,#REF!,6,FALSE)</f>
        <v>#REF!</v>
      </c>
      <c r="E22" s="8"/>
      <c r="F22" s="8">
        <f>INT(58.015*(11.5-F21)^1.81)</f>
        <v>662</v>
      </c>
      <c r="G22" s="9"/>
      <c r="H22" s="9"/>
      <c r="I22" s="8">
        <f>INT(0.14354*(I21*100-220)^1.4)</f>
        <v>684</v>
      </c>
      <c r="J22" s="9"/>
      <c r="K22" s="9"/>
      <c r="L22" s="8">
        <f>INT(51.39*(L21-1.5)^1.05)</f>
        <v>514</v>
      </c>
      <c r="M22" s="9"/>
      <c r="N22" s="9"/>
      <c r="O22" s="8">
        <f>INT(0.8465*(O21*100-75)^1.42)</f>
        <v>670</v>
      </c>
      <c r="P22" s="9"/>
      <c r="Q22" s="9"/>
      <c r="R22" s="8">
        <f>INT(20.5173*(15.5-R21)^1.92)</f>
        <v>637</v>
      </c>
      <c r="S22" s="9"/>
      <c r="T22" s="9"/>
      <c r="U22" s="8">
        <f>INT(0.2797*(U21*100-100)^1.35)</f>
        <v>509</v>
      </c>
      <c r="V22" s="9"/>
      <c r="W22" s="17"/>
      <c r="X22" s="8">
        <f>INT(0.08713*(305.5-AA21)^1.85)</f>
        <v>671</v>
      </c>
      <c r="Y22" s="8"/>
      <c r="Z22" s="8"/>
      <c r="AA22" s="8"/>
      <c r="AB22" s="9"/>
      <c r="AC22" s="9"/>
      <c r="AD22" s="9"/>
      <c r="AE22" s="30"/>
      <c r="AF22" s="78"/>
      <c r="AG22" s="22"/>
    </row>
    <row r="23" spans="1:33" ht="15.75" customHeight="1" x14ac:dyDescent="0.25">
      <c r="A23" s="18">
        <v>3</v>
      </c>
      <c r="B23" s="10" t="e">
        <f>VLOOKUP($E23,#REF!,2,FALSE)</f>
        <v>#REF!</v>
      </c>
      <c r="C23" s="31" t="e">
        <f>VLOOKUP($E23,#REF!,3,FALSE)</f>
        <v>#REF!</v>
      </c>
      <c r="D23" s="28" t="e">
        <f>VLOOKUP($E23,#REF!,5,FALSE)</f>
        <v>#REF!</v>
      </c>
      <c r="E23" s="12">
        <v>51</v>
      </c>
      <c r="F23" s="13">
        <v>7.71</v>
      </c>
      <c r="G23" s="14">
        <f>F24</f>
        <v>646</v>
      </c>
      <c r="H23" s="14">
        <f>RANK(G23,G$19:G$30)</f>
        <v>4</v>
      </c>
      <c r="I23" s="13">
        <v>5.73</v>
      </c>
      <c r="J23" s="14">
        <f>G23+I24</f>
        <v>1175</v>
      </c>
      <c r="K23" s="14">
        <f>RANK(J23,J$19:J$30)</f>
        <v>5</v>
      </c>
      <c r="L23" s="13">
        <v>9.23</v>
      </c>
      <c r="M23" s="14">
        <f>J23+L24</f>
        <v>1615</v>
      </c>
      <c r="N23" s="14">
        <f>RANK(M23,M$19:M$30)</f>
        <v>5</v>
      </c>
      <c r="O23" s="13">
        <v>1.85</v>
      </c>
      <c r="P23" s="14">
        <f>M23+O24</f>
        <v>2285</v>
      </c>
      <c r="Q23" s="14">
        <f>RANK(P23,P$19:P$30)</f>
        <v>4</v>
      </c>
      <c r="R23" s="13">
        <v>9.58</v>
      </c>
      <c r="S23" s="14">
        <f>P23+R24</f>
        <v>2908</v>
      </c>
      <c r="T23" s="14">
        <f>RANK(S23,S$19:S$30)</f>
        <v>3</v>
      </c>
      <c r="U23" s="13">
        <v>3.8</v>
      </c>
      <c r="V23" s="14">
        <f>S23+U24</f>
        <v>3470</v>
      </c>
      <c r="W23" s="15">
        <f>RANK(V23,V$19:V$30)</f>
        <v>3</v>
      </c>
      <c r="X23" s="13" t="s">
        <v>62</v>
      </c>
      <c r="Y23" s="11" t="str">
        <f>MID(X23,1,1)</f>
        <v>2</v>
      </c>
      <c r="Z23" s="11" t="str">
        <f>MID(X23,3,5)</f>
        <v>55,91</v>
      </c>
      <c r="AA23" s="11">
        <f>Y23*60+Z23</f>
        <v>175.91</v>
      </c>
      <c r="AB23" s="15">
        <f>SUM(F24:X24)</f>
        <v>4175</v>
      </c>
      <c r="AC23" s="15" t="e">
        <f>RANK(AB23,AB$8:AB$923)</f>
        <v>#VALUE!</v>
      </c>
      <c r="AD23" s="12">
        <v>1</v>
      </c>
      <c r="AE23" s="29" t="s">
        <v>21</v>
      </c>
      <c r="AF23" s="77" t="e">
        <f>VLOOKUP($E23,#REF!,7,FALSE)</f>
        <v>#REF!</v>
      </c>
      <c r="AG23" s="22"/>
    </row>
    <row r="24" spans="1:33" x14ac:dyDescent="0.25">
      <c r="A24" s="27"/>
      <c r="B24" s="7"/>
      <c r="C24" s="8"/>
      <c r="D24" s="16" t="e">
        <f>VLOOKUP($E23,#REF!,6,FALSE)</f>
        <v>#REF!</v>
      </c>
      <c r="E24" s="8"/>
      <c r="F24" s="8">
        <f>INT(58.015*(11.5-F23)^1.81)</f>
        <v>646</v>
      </c>
      <c r="G24" s="9"/>
      <c r="H24" s="9"/>
      <c r="I24" s="8">
        <f>INT(0.14354*(I23*100-220)^1.4)</f>
        <v>529</v>
      </c>
      <c r="J24" s="9"/>
      <c r="K24" s="9"/>
      <c r="L24" s="8">
        <f>INT(51.39*(L23-1.5)^1.05)</f>
        <v>440</v>
      </c>
      <c r="M24" s="9"/>
      <c r="N24" s="9"/>
      <c r="O24" s="8">
        <f>INT(0.8465*(O23*100-75)^1.42)</f>
        <v>670</v>
      </c>
      <c r="P24" s="9"/>
      <c r="Q24" s="9"/>
      <c r="R24" s="8">
        <f>INT(20.5173*(15.5-R23)^1.92)</f>
        <v>623</v>
      </c>
      <c r="S24" s="9"/>
      <c r="T24" s="9"/>
      <c r="U24" s="8">
        <f>INT(0.2797*(U23*100-100)^1.35)</f>
        <v>562</v>
      </c>
      <c r="V24" s="9"/>
      <c r="W24" s="17"/>
      <c r="X24" s="8">
        <f>INT(0.08713*(305.5-AA23)^1.85)</f>
        <v>705</v>
      </c>
      <c r="Y24" s="8"/>
      <c r="Z24" s="8"/>
      <c r="AA24" s="8"/>
      <c r="AB24" s="9"/>
      <c r="AC24" s="9"/>
      <c r="AD24" s="9"/>
      <c r="AE24" s="30"/>
      <c r="AF24" s="78"/>
      <c r="AG24" s="22"/>
    </row>
    <row r="25" spans="1:33" ht="15.75" customHeight="1" x14ac:dyDescent="0.25">
      <c r="A25" s="18">
        <v>4</v>
      </c>
      <c r="B25" s="10" t="e">
        <f>VLOOKUP($E25,#REF!,2,FALSE)</f>
        <v>#REF!</v>
      </c>
      <c r="C25" s="31" t="e">
        <f>VLOOKUP($E25,#REF!,3,FALSE)</f>
        <v>#REF!</v>
      </c>
      <c r="D25" s="28" t="e">
        <f>VLOOKUP($E25,#REF!,5,FALSE)</f>
        <v>#REF!</v>
      </c>
      <c r="E25" s="12">
        <v>57</v>
      </c>
      <c r="F25" s="13">
        <v>7.77</v>
      </c>
      <c r="G25" s="14">
        <f>F26</f>
        <v>628</v>
      </c>
      <c r="H25" s="14">
        <f>RANK(G25,G$19:G$30)</f>
        <v>5</v>
      </c>
      <c r="I25" s="13">
        <v>5.96</v>
      </c>
      <c r="J25" s="14">
        <f>G25+I26</f>
        <v>1206</v>
      </c>
      <c r="K25" s="14">
        <f>RANK(J25,J$19:J$30)</f>
        <v>4</v>
      </c>
      <c r="L25" s="13">
        <v>9.25</v>
      </c>
      <c r="M25" s="14">
        <f>J25+L26</f>
        <v>1647</v>
      </c>
      <c r="N25" s="14">
        <f>RANK(M25,M$19:M$30)</f>
        <v>4</v>
      </c>
      <c r="O25" s="13">
        <v>1.79</v>
      </c>
      <c r="P25" s="14">
        <f>M25+O26</f>
        <v>2266</v>
      </c>
      <c r="Q25" s="14">
        <f>RANK(P25,P$19:P$30)</f>
        <v>5</v>
      </c>
      <c r="R25" s="13">
        <v>9.65</v>
      </c>
      <c r="S25" s="14">
        <f>P25+R26</f>
        <v>2875</v>
      </c>
      <c r="T25" s="14">
        <f>RANK(S25,S$19:S$30)</f>
        <v>4</v>
      </c>
      <c r="U25" s="13">
        <v>3.7</v>
      </c>
      <c r="V25" s="14">
        <f>S25+U26</f>
        <v>3410</v>
      </c>
      <c r="W25" s="15">
        <f>RANK(V25,V$19:V$30)</f>
        <v>4</v>
      </c>
      <c r="X25" s="13" t="s">
        <v>63</v>
      </c>
      <c r="Y25" s="11" t="str">
        <f>MID(X25,1,1)</f>
        <v>3</v>
      </c>
      <c r="Z25" s="11" t="str">
        <f>MID(X25,3,5)</f>
        <v>01,50</v>
      </c>
      <c r="AA25" s="11">
        <f>Y25*60+Z25</f>
        <v>181.5</v>
      </c>
      <c r="AB25" s="15">
        <f>SUM(F26:X26)</f>
        <v>4060</v>
      </c>
      <c r="AC25" s="15" t="e">
        <f>RANK(AB25,AB$8:AB$923)</f>
        <v>#VALUE!</v>
      </c>
      <c r="AD25" s="12">
        <v>1</v>
      </c>
      <c r="AE25" s="29" t="s">
        <v>21</v>
      </c>
      <c r="AF25" s="77" t="e">
        <f>VLOOKUP($E25,#REF!,7,FALSE)</f>
        <v>#REF!</v>
      </c>
      <c r="AG25" s="22"/>
    </row>
    <row r="26" spans="1:33" ht="18" customHeight="1" x14ac:dyDescent="0.25">
      <c r="A26" s="27"/>
      <c r="B26" s="7"/>
      <c r="C26" s="8"/>
      <c r="D26" s="16" t="e">
        <f>VLOOKUP($E25,#REF!,6,FALSE)</f>
        <v>#REF!</v>
      </c>
      <c r="E26" s="8"/>
      <c r="F26" s="8">
        <f>INT(58.015*(11.5-F25)^1.81)</f>
        <v>628</v>
      </c>
      <c r="G26" s="9"/>
      <c r="H26" s="9"/>
      <c r="I26" s="8">
        <f>INT(0.14354*(I25*100-220)^1.4)</f>
        <v>578</v>
      </c>
      <c r="J26" s="9"/>
      <c r="K26" s="9"/>
      <c r="L26" s="8">
        <f>INT(51.39*(L25-1.5)^1.05)</f>
        <v>441</v>
      </c>
      <c r="M26" s="9"/>
      <c r="N26" s="9"/>
      <c r="O26" s="8">
        <f>INT(0.8465*(O25*100-75)^1.42)</f>
        <v>619</v>
      </c>
      <c r="P26" s="9"/>
      <c r="Q26" s="9"/>
      <c r="R26" s="8">
        <f>INT(20.5173*(15.5-R25)^1.92)</f>
        <v>609</v>
      </c>
      <c r="S26" s="9"/>
      <c r="T26" s="9"/>
      <c r="U26" s="8">
        <f>INT(0.2797*(U25*100-100)^1.35)</f>
        <v>535</v>
      </c>
      <c r="V26" s="9"/>
      <c r="W26" s="17"/>
      <c r="X26" s="8">
        <f>INT(0.08713*(305.5-AA25)^1.85)</f>
        <v>650</v>
      </c>
      <c r="Y26" s="8"/>
      <c r="Z26" s="8"/>
      <c r="AA26" s="8"/>
      <c r="AB26" s="9"/>
      <c r="AC26" s="9"/>
      <c r="AD26" s="9"/>
      <c r="AE26" s="30"/>
      <c r="AF26" s="78"/>
      <c r="AG26" s="22"/>
    </row>
    <row r="27" spans="1:33" ht="15.75" hidden="1" customHeight="1" x14ac:dyDescent="0.25">
      <c r="A27" s="18" t="s">
        <v>36</v>
      </c>
      <c r="B27" s="10" t="e">
        <f>VLOOKUP($E27,#REF!,2,FALSE)</f>
        <v>#REF!</v>
      </c>
      <c r="C27" s="31" t="e">
        <f>VLOOKUP($E27,#REF!,3,FALSE)</f>
        <v>#REF!</v>
      </c>
      <c r="D27" s="28" t="e">
        <f>VLOOKUP($E27,#REF!,5,FALSE)</f>
        <v>#REF!</v>
      </c>
      <c r="E27" s="12">
        <v>64</v>
      </c>
      <c r="F27" s="13">
        <v>7.39</v>
      </c>
      <c r="G27" s="14">
        <f>F28</f>
        <v>749</v>
      </c>
      <c r="H27" s="14">
        <f>RANK(G27,G$19:G$30)</f>
        <v>2</v>
      </c>
      <c r="I27" s="13">
        <v>5.8</v>
      </c>
      <c r="J27" s="14">
        <f>G27+I28</f>
        <v>1293</v>
      </c>
      <c r="K27" s="14">
        <f>RANK(J27,J$19:J$30)</f>
        <v>3</v>
      </c>
      <c r="L27" s="13">
        <v>12.51</v>
      </c>
      <c r="M27" s="14">
        <f>J27+L28</f>
        <v>1930</v>
      </c>
      <c r="N27" s="14">
        <f>RANK(M27,M$19:M$30)</f>
        <v>2</v>
      </c>
      <c r="O27" s="13">
        <v>1.91</v>
      </c>
      <c r="P27" s="14">
        <f>M27+O28</f>
        <v>2653</v>
      </c>
      <c r="Q27" s="14">
        <f>RANK(P27,P$19:P$30)</f>
        <v>2</v>
      </c>
      <c r="R27" s="13" t="s">
        <v>50</v>
      </c>
      <c r="S27" s="14">
        <f>P27+R28</f>
        <v>2653</v>
      </c>
      <c r="T27" s="14">
        <f>RANK(S27,S$19:S$30)</f>
        <v>5</v>
      </c>
      <c r="U27" s="13" t="s">
        <v>51</v>
      </c>
      <c r="V27" s="14">
        <f>S27+U28</f>
        <v>2653</v>
      </c>
      <c r="W27" s="15">
        <f>RANK(V27,V$19:V$30)</f>
        <v>5</v>
      </c>
      <c r="X27" s="13" t="s">
        <v>51</v>
      </c>
      <c r="Y27" s="11" t="str">
        <f>MID(X27,1,1)</f>
        <v>Н</v>
      </c>
      <c r="Z27" s="11" t="str">
        <f>MID(X27,3,5)</f>
        <v/>
      </c>
      <c r="AA27" s="11" t="e">
        <f>Y27*60+Z27</f>
        <v>#VALUE!</v>
      </c>
      <c r="AB27" s="15">
        <f>SUM(F28:X28)</f>
        <v>2653</v>
      </c>
      <c r="AC27" s="15" t="e">
        <f>RANK(AB27,AB$8:AB$923)</f>
        <v>#VALUE!</v>
      </c>
      <c r="AD27" s="14"/>
      <c r="AE27" s="29" t="s">
        <v>21</v>
      </c>
      <c r="AF27" s="77" t="e">
        <f>VLOOKUP($E27,#REF!,7,FALSE)</f>
        <v>#REF!</v>
      </c>
      <c r="AG27" s="22"/>
    </row>
    <row r="28" spans="1:33" ht="16.5" hidden="1" customHeight="1" x14ac:dyDescent="0.25">
      <c r="A28" s="27"/>
      <c r="B28" s="7"/>
      <c r="C28" s="8"/>
      <c r="D28" s="16" t="e">
        <f>VLOOKUP($E27,#REF!,6,FALSE)</f>
        <v>#REF!</v>
      </c>
      <c r="E28" s="8"/>
      <c r="F28" s="8">
        <f>INT(58.015*(11.5-F27)^1.81)</f>
        <v>749</v>
      </c>
      <c r="G28" s="9"/>
      <c r="H28" s="9"/>
      <c r="I28" s="8">
        <f>INT(0.14354*(I27*100-220)^1.4)</f>
        <v>544</v>
      </c>
      <c r="J28" s="9"/>
      <c r="K28" s="9"/>
      <c r="L28" s="8">
        <f>INT(51.39*(L27-1.5)^1.05)</f>
        <v>637</v>
      </c>
      <c r="M28" s="9"/>
      <c r="N28" s="9"/>
      <c r="O28" s="8">
        <f>INT(0.8465*(O27*100-75)^1.42)</f>
        <v>723</v>
      </c>
      <c r="P28" s="9"/>
      <c r="Q28" s="9"/>
      <c r="R28" s="8">
        <v>0</v>
      </c>
      <c r="S28" s="9"/>
      <c r="T28" s="9"/>
      <c r="U28" s="8">
        <v>0</v>
      </c>
      <c r="V28" s="9"/>
      <c r="W28" s="17"/>
      <c r="X28" s="8">
        <v>0</v>
      </c>
      <c r="Y28" s="8"/>
      <c r="Z28" s="8"/>
      <c r="AA28" s="8"/>
      <c r="AB28" s="9"/>
      <c r="AC28" s="9"/>
      <c r="AD28" s="9"/>
      <c r="AE28" s="30"/>
      <c r="AF28" s="78"/>
      <c r="AG28" s="22"/>
    </row>
    <row r="29" spans="1:33" ht="15.75" hidden="1" customHeight="1" x14ac:dyDescent="0.25">
      <c r="A29" s="18"/>
      <c r="B29" s="10" t="e">
        <f>VLOOKUP($E29,#REF!,2,FALSE)</f>
        <v>#REF!</v>
      </c>
      <c r="C29" s="31" t="e">
        <f>VLOOKUP($E29,#REF!,3,FALSE)</f>
        <v>#REF!</v>
      </c>
      <c r="D29" s="11" t="e">
        <f>VLOOKUP($E29,#REF!,5,FALSE)</f>
        <v>#REF!</v>
      </c>
      <c r="E29" s="12">
        <v>2</v>
      </c>
      <c r="F29" s="13">
        <v>8.11</v>
      </c>
      <c r="G29" s="14">
        <f>F30</f>
        <v>528</v>
      </c>
      <c r="H29" s="14">
        <f>RANK(G29,G$19:G$30)</f>
        <v>6</v>
      </c>
      <c r="I29" s="13">
        <v>0</v>
      </c>
      <c r="J29" s="14">
        <f>G29+I30</f>
        <v>528</v>
      </c>
      <c r="K29" s="14">
        <f>RANK(J29,J$19:J$30)</f>
        <v>6</v>
      </c>
      <c r="L29" s="13">
        <v>12.53</v>
      </c>
      <c r="M29" s="14">
        <f>J29+L30</f>
        <v>1167</v>
      </c>
      <c r="N29" s="14">
        <f>RANK(M29,M$19:M$30)</f>
        <v>6</v>
      </c>
      <c r="O29" s="13">
        <v>1.85</v>
      </c>
      <c r="P29" s="14">
        <f>M29+O30</f>
        <v>1837</v>
      </c>
      <c r="Q29" s="14">
        <f>RANK(P29,P$19:P$30)</f>
        <v>6</v>
      </c>
      <c r="R29" s="13" t="s">
        <v>51</v>
      </c>
      <c r="S29" s="14">
        <f>P29+R30</f>
        <v>1837</v>
      </c>
      <c r="T29" s="14">
        <f>RANK(S29,S$19:S$30)</f>
        <v>6</v>
      </c>
      <c r="U29" s="13" t="s">
        <v>51</v>
      </c>
      <c r="V29" s="14">
        <f>S29+U30</f>
        <v>1837</v>
      </c>
      <c r="W29" s="15">
        <f>RANK(V29,V$19:V$30)</f>
        <v>6</v>
      </c>
      <c r="X29" s="13" t="s">
        <v>36</v>
      </c>
      <c r="Y29" s="11" t="str">
        <f>MID(X29,1,1)</f>
        <v xml:space="preserve"> </v>
      </c>
      <c r="Z29" s="11" t="str">
        <f>MID(X29,3,5)</f>
        <v/>
      </c>
      <c r="AA29" s="11" t="e">
        <f>Y29*60+Z29</f>
        <v>#VALUE!</v>
      </c>
      <c r="AB29" s="15" t="e">
        <f>SUM(F30:X30)</f>
        <v>#VALUE!</v>
      </c>
      <c r="AC29" s="15" t="e">
        <f>RANK(AB29,AB$8:AB$923)</f>
        <v>#VALUE!</v>
      </c>
      <c r="AD29" s="14"/>
      <c r="AE29" s="29" t="s">
        <v>20</v>
      </c>
      <c r="AF29" s="77" t="e">
        <f>VLOOKUP($E29,#REF!,7,FALSE)</f>
        <v>#REF!</v>
      </c>
      <c r="AG29" s="22"/>
    </row>
    <row r="30" spans="1:33" hidden="1" x14ac:dyDescent="0.25">
      <c r="A30" s="27"/>
      <c r="B30" s="7"/>
      <c r="C30" s="8"/>
      <c r="D30" s="16" t="e">
        <f>VLOOKUP($E29,#REF!,6,FALSE)</f>
        <v>#REF!</v>
      </c>
      <c r="E30" s="8"/>
      <c r="F30" s="8">
        <f>INT(58.015*(11.5-F29)^1.81)</f>
        <v>528</v>
      </c>
      <c r="G30" s="9"/>
      <c r="H30" s="9"/>
      <c r="I30" s="8">
        <v>0</v>
      </c>
      <c r="J30" s="9"/>
      <c r="K30" s="9"/>
      <c r="L30" s="8">
        <f>INT(51.39*(L29-1.5)^1.05)</f>
        <v>639</v>
      </c>
      <c r="M30" s="9"/>
      <c r="N30" s="9"/>
      <c r="O30" s="8">
        <f>INT(0.8465*(O29*100-75)^1.42)</f>
        <v>670</v>
      </c>
      <c r="P30" s="9"/>
      <c r="Q30" s="9"/>
      <c r="R30" s="8">
        <v>0</v>
      </c>
      <c r="S30" s="9"/>
      <c r="T30" s="9"/>
      <c r="U30" s="8">
        <v>0</v>
      </c>
      <c r="V30" s="9"/>
      <c r="W30" s="17"/>
      <c r="X30" s="8" t="e">
        <f>INT(0.08713*(305.5-AA29)^1.85)</f>
        <v>#VALUE!</v>
      </c>
      <c r="Y30" s="8"/>
      <c r="Z30" s="8"/>
      <c r="AA30" s="8"/>
      <c r="AB30" s="9"/>
      <c r="AC30" s="9"/>
      <c r="AD30" s="9"/>
      <c r="AE30" s="30"/>
      <c r="AF30" s="78"/>
      <c r="AG30" s="22"/>
    </row>
    <row r="31" spans="1:33" x14ac:dyDescent="0.25">
      <c r="A31" s="18" t="s">
        <v>49</v>
      </c>
      <c r="B31" s="10" t="e">
        <f>VLOOKUP($E31,#REF!,2,FALSE)</f>
        <v>#REF!</v>
      </c>
      <c r="C31" s="31" t="e">
        <f>VLOOKUP($E31,#REF!,3,FALSE)</f>
        <v>#REF!</v>
      </c>
      <c r="D31" s="28" t="e">
        <f>VLOOKUP($E31,#REF!,5,FALSE)</f>
        <v>#REF!</v>
      </c>
      <c r="E31" s="12">
        <v>13</v>
      </c>
      <c r="F31" s="13">
        <v>7.47</v>
      </c>
      <c r="G31" s="14">
        <f t="shared" ref="G31" si="0">F32</f>
        <v>723</v>
      </c>
      <c r="H31" s="14" t="s">
        <v>36</v>
      </c>
      <c r="I31" s="13">
        <v>6.25</v>
      </c>
      <c r="J31" s="14">
        <f t="shared" ref="J31" si="1">G31+I32</f>
        <v>1364</v>
      </c>
      <c r="K31" s="14" t="s">
        <v>36</v>
      </c>
      <c r="L31" s="13">
        <v>8.59</v>
      </c>
      <c r="M31" s="14">
        <f t="shared" ref="M31" si="2">J31+L32</f>
        <v>1765</v>
      </c>
      <c r="N31" s="14" t="s">
        <v>36</v>
      </c>
      <c r="O31" s="13">
        <v>1.85</v>
      </c>
      <c r="P31" s="14">
        <f t="shared" ref="P31" si="3">M31+O32</f>
        <v>2435</v>
      </c>
      <c r="Q31" s="14" t="s">
        <v>36</v>
      </c>
      <c r="R31" s="13">
        <v>10.06</v>
      </c>
      <c r="S31" s="14">
        <f t="shared" ref="S31" si="4">P31+R32</f>
        <v>2965</v>
      </c>
      <c r="T31" s="14" t="s">
        <v>36</v>
      </c>
      <c r="U31" s="13">
        <v>4.2</v>
      </c>
      <c r="V31" s="14">
        <f t="shared" ref="V31" si="5">S31+U32</f>
        <v>3638</v>
      </c>
      <c r="W31" s="15"/>
      <c r="X31" s="13" t="s">
        <v>60</v>
      </c>
      <c r="Y31" s="11" t="str">
        <f>MID(X31,1,1)</f>
        <v>2</v>
      </c>
      <c r="Z31" s="11" t="str">
        <f>MID(X31,3,5)</f>
        <v>55,01</v>
      </c>
      <c r="AA31" s="11">
        <f>Y31*60+Z31</f>
        <v>175.01</v>
      </c>
      <c r="AB31" s="15">
        <f>SUM(F32:X32)</f>
        <v>4352</v>
      </c>
      <c r="AC31" s="15" t="e">
        <f>RANK(AB31,AB$8:AB$923)</f>
        <v>#VALUE!</v>
      </c>
      <c r="AD31" s="12">
        <v>1</v>
      </c>
      <c r="AE31" s="29" t="s">
        <v>21</v>
      </c>
      <c r="AF31" s="77" t="e">
        <f>VLOOKUP($E31,#REF!,7,FALSE)</f>
        <v>#REF!</v>
      </c>
      <c r="AG31" s="22"/>
    </row>
    <row r="32" spans="1:33" x14ac:dyDescent="0.25">
      <c r="A32" s="27"/>
      <c r="B32" s="7"/>
      <c r="C32" s="8"/>
      <c r="D32" s="16" t="e">
        <f>VLOOKUP($E31,#REF!,6,FALSE)</f>
        <v>#REF!</v>
      </c>
      <c r="E32" s="8"/>
      <c r="F32" s="8">
        <f t="shared" ref="F32" si="6">INT(58.015*(11.5-F31)^1.81)</f>
        <v>723</v>
      </c>
      <c r="G32" s="9"/>
      <c r="H32" s="9"/>
      <c r="I32" s="8">
        <f t="shared" ref="I32" si="7">INT(0.14354*(I31*100-220)^1.4)</f>
        <v>641</v>
      </c>
      <c r="J32" s="9"/>
      <c r="K32" s="9"/>
      <c r="L32" s="8">
        <f t="shared" ref="L32" si="8">INT(51.39*(L31-1.5)^1.05)</f>
        <v>401</v>
      </c>
      <c r="M32" s="9"/>
      <c r="N32" s="9"/>
      <c r="O32" s="8">
        <f t="shared" ref="O32" si="9">INT(0.8465*(O31*100-75)^1.42)</f>
        <v>670</v>
      </c>
      <c r="P32" s="9"/>
      <c r="Q32" s="9"/>
      <c r="R32" s="8">
        <f t="shared" ref="R32" si="10">INT(20.5173*(15.5-R31)^1.92)</f>
        <v>530</v>
      </c>
      <c r="S32" s="9"/>
      <c r="T32" s="9"/>
      <c r="U32" s="8">
        <f t="shared" ref="U32" si="11">INT(0.2797*(U31*100-100)^1.35)</f>
        <v>673</v>
      </c>
      <c r="V32" s="9"/>
      <c r="W32" s="17"/>
      <c r="X32" s="8">
        <f t="shared" ref="X32" si="12">INT(0.08713*(305.5-AA31)^1.85)</f>
        <v>714</v>
      </c>
      <c r="Y32" s="8"/>
      <c r="Z32" s="8"/>
      <c r="AA32" s="8"/>
      <c r="AB32" s="9"/>
      <c r="AC32" s="9"/>
      <c r="AD32" s="9"/>
      <c r="AE32" s="30"/>
      <c r="AF32" s="78"/>
      <c r="AG32" s="22"/>
    </row>
    <row r="33" spans="7:30" x14ac:dyDescent="0.25">
      <c r="G33" s="4"/>
      <c r="H33" s="4"/>
      <c r="I33" s="4"/>
      <c r="J33" s="4"/>
      <c r="K33" s="4"/>
      <c r="L33" s="4"/>
      <c r="M33" s="4"/>
      <c r="N33" s="4"/>
      <c r="P33" s="4"/>
      <c r="Q33" s="4"/>
      <c r="R33" s="4"/>
      <c r="S33" s="4"/>
      <c r="T33" s="4"/>
      <c r="U33" s="4"/>
      <c r="V33" s="4"/>
      <c r="W33" s="41"/>
      <c r="X33" s="4"/>
      <c r="Y33" s="4"/>
      <c r="AD33" s="49"/>
    </row>
  </sheetData>
  <mergeCells count="15">
    <mergeCell ref="AF27:AF28"/>
    <mergeCell ref="AF29:AF30"/>
    <mergeCell ref="AF31:AF32"/>
    <mergeCell ref="AF12:AF13"/>
    <mergeCell ref="AF14:AF15"/>
    <mergeCell ref="AF19:AF20"/>
    <mergeCell ref="AF21:AF22"/>
    <mergeCell ref="AF23:AF24"/>
    <mergeCell ref="AF25:AF26"/>
    <mergeCell ref="AF10:AF11"/>
    <mergeCell ref="A1:AF1"/>
    <mergeCell ref="A2:AF2"/>
    <mergeCell ref="A4:AD4"/>
    <mergeCell ref="U6:AF6"/>
    <mergeCell ref="AF8:AF9"/>
  </mergeCells>
  <pageMargins left="0.39370078740157483" right="0.39370078740157483" top="0.59055118110236227" bottom="0.59055118110236227" header="0.19685039370078741" footer="0.19685039370078741"/>
  <pageSetup paperSize="9" scale="71" orientation="landscape" horizontalDpi="200" verticalDpi="200" r:id="rId1"/>
  <headerFooter alignWithMargins="0"/>
  <rowBreaks count="1" manualBreakCount="1">
    <brk id="11" max="3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1"/>
  <sheetViews>
    <sheetView view="pageBreakPreview" zoomScaleNormal="100" zoomScaleSheetLayoutView="100" workbookViewId="0">
      <selection activeCell="A6" sqref="A6:XFD21"/>
    </sheetView>
  </sheetViews>
  <sheetFormatPr defaultRowHeight="15.75" x14ac:dyDescent="0.25"/>
  <cols>
    <col min="1" max="1" width="3.85546875" style="1" customWidth="1"/>
    <col min="2" max="2" width="24.28515625" style="1" customWidth="1"/>
    <col min="3" max="3" width="7.28515625" style="2" customWidth="1"/>
    <col min="4" max="4" width="19.5703125" style="2" customWidth="1"/>
    <col min="5" max="5" width="3.5703125" style="1" bestFit="1" customWidth="1"/>
    <col min="6" max="6" width="6.42578125" style="1" customWidth="1"/>
    <col min="7" max="7" width="5.5703125" style="1" customWidth="1"/>
    <col min="8" max="8" width="3.85546875" style="1" customWidth="1"/>
    <col min="9" max="9" width="6.42578125" style="1" customWidth="1"/>
    <col min="10" max="10" width="4.42578125" style="1" customWidth="1"/>
    <col min="11" max="11" width="3.28515625" style="1" customWidth="1"/>
    <col min="12" max="12" width="6" style="1" customWidth="1"/>
    <col min="13" max="13" width="5.5703125" style="1" customWidth="1"/>
    <col min="14" max="14" width="3.28515625" style="1" customWidth="1"/>
    <col min="15" max="15" width="6.42578125" style="1" customWidth="1"/>
    <col min="16" max="16" width="5.5703125" style="1" customWidth="1"/>
    <col min="17" max="17" width="3.28515625" style="1" customWidth="1"/>
    <col min="18" max="18" width="6.85546875" style="1" customWidth="1"/>
    <col min="19" max="19" width="5.5703125" style="1" customWidth="1"/>
    <col min="20" max="20" width="3.28515625" style="1" customWidth="1"/>
    <col min="21" max="21" width="6.5703125" style="1" customWidth="1"/>
    <col min="22" max="22" width="6.42578125" style="1" customWidth="1"/>
    <col min="23" max="23" width="3.28515625" style="1" customWidth="1"/>
    <col min="24" max="24" width="6.7109375" style="1" customWidth="1"/>
    <col min="25" max="26" width="9.140625" style="1" hidden="1" customWidth="1"/>
    <col min="27" max="27" width="9" style="1" hidden="1" customWidth="1"/>
    <col min="28" max="28" width="6.85546875" style="1" customWidth="1"/>
    <col min="29" max="29" width="3.28515625" style="1" customWidth="1"/>
    <col min="30" max="30" width="5" style="1" customWidth="1"/>
    <col min="31" max="31" width="6.5703125" style="1" hidden="1" customWidth="1"/>
    <col min="32" max="32" width="18.85546875" style="1" customWidth="1"/>
    <col min="33" max="16384" width="9.140625" style="1"/>
  </cols>
  <sheetData>
    <row r="1" spans="1:33" s="3" customFormat="1" ht="20.25" x14ac:dyDescent="0.3">
      <c r="A1" s="73" t="e">
        <f>#REF!</f>
        <v>#REF!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</row>
    <row r="2" spans="1:33" s="5" customFormat="1" x14ac:dyDescent="0.25">
      <c r="A2" s="73" t="e">
        <f>#REF!</f>
        <v>#REF!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</row>
    <row r="3" spans="1:33" s="5" customFormat="1" ht="12.75" x14ac:dyDescent="0.2">
      <c r="A3" s="26"/>
      <c r="B3" s="20"/>
      <c r="C3" s="20"/>
      <c r="D3" s="20"/>
      <c r="E3" s="21"/>
      <c r="F3" s="24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3"/>
      <c r="S3" s="21"/>
      <c r="T3" s="21"/>
      <c r="U3" s="21"/>
      <c r="V3" s="21"/>
      <c r="X3" s="25"/>
      <c r="Y3" s="24"/>
      <c r="Z3" s="6"/>
    </row>
    <row r="4" spans="1:33" s="5" customFormat="1" ht="14.25" x14ac:dyDescent="0.2">
      <c r="A4" s="74" t="e">
        <f>#REF!</f>
        <v>#REF!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</row>
    <row r="5" spans="1:33" s="5" customFormat="1" ht="12.75" x14ac:dyDescent="0.2">
      <c r="A5" s="26"/>
      <c r="B5" s="20"/>
      <c r="C5" s="20"/>
      <c r="D5" s="20"/>
      <c r="E5" s="21"/>
      <c r="F5" s="24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W5" s="21"/>
      <c r="X5" s="25"/>
      <c r="Y5" s="24"/>
      <c r="Z5" s="6"/>
    </row>
    <row r="6" spans="1:33" s="5" customFormat="1" ht="12.75" x14ac:dyDescent="0.2">
      <c r="A6" s="19"/>
      <c r="B6" s="33" t="e">
        <f>#REF!</f>
        <v>#REF!</v>
      </c>
      <c r="C6" s="20"/>
      <c r="D6" s="20" t="s">
        <v>36</v>
      </c>
      <c r="E6" s="21"/>
      <c r="F6" s="24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Y6" s="24"/>
      <c r="AD6" s="32" t="e">
        <f>#REF!</f>
        <v>#REF!</v>
      </c>
    </row>
    <row r="7" spans="1:33" s="6" customFormat="1" ht="42" customHeight="1" x14ac:dyDescent="0.2">
      <c r="A7" s="34" t="s">
        <v>9</v>
      </c>
      <c r="B7" s="35" t="s">
        <v>5</v>
      </c>
      <c r="C7" s="35" t="s">
        <v>3</v>
      </c>
      <c r="D7" s="35" t="s">
        <v>17</v>
      </c>
      <c r="E7" s="36" t="s">
        <v>6</v>
      </c>
      <c r="F7" s="36" t="s">
        <v>10</v>
      </c>
      <c r="G7" s="36" t="s">
        <v>7</v>
      </c>
      <c r="H7" s="36" t="s">
        <v>8</v>
      </c>
      <c r="I7" s="36" t="s">
        <v>11</v>
      </c>
      <c r="J7" s="36" t="s">
        <v>7</v>
      </c>
      <c r="K7" s="36" t="s">
        <v>8</v>
      </c>
      <c r="L7" s="36" t="s">
        <v>12</v>
      </c>
      <c r="M7" s="36" t="s">
        <v>7</v>
      </c>
      <c r="N7" s="36" t="s">
        <v>8</v>
      </c>
      <c r="O7" s="36" t="s">
        <v>13</v>
      </c>
      <c r="P7" s="36" t="s">
        <v>7</v>
      </c>
      <c r="Q7" s="36" t="s">
        <v>8</v>
      </c>
      <c r="R7" s="36" t="s">
        <v>14</v>
      </c>
      <c r="S7" s="36" t="s">
        <v>7</v>
      </c>
      <c r="T7" s="36" t="s">
        <v>8</v>
      </c>
      <c r="U7" s="36" t="s">
        <v>15</v>
      </c>
      <c r="V7" s="36" t="s">
        <v>7</v>
      </c>
      <c r="W7" s="36" t="s">
        <v>8</v>
      </c>
      <c r="X7" s="36" t="s">
        <v>16</v>
      </c>
      <c r="Y7" s="37"/>
      <c r="Z7" s="37"/>
      <c r="AA7" s="37"/>
      <c r="AB7" s="38" t="s">
        <v>18</v>
      </c>
      <c r="AC7" s="38" t="s">
        <v>9</v>
      </c>
      <c r="AD7" s="38" t="s">
        <v>2</v>
      </c>
      <c r="AE7" s="38" t="s">
        <v>19</v>
      </c>
      <c r="AF7" s="35" t="s">
        <v>4</v>
      </c>
    </row>
    <row r="8" spans="1:33" x14ac:dyDescent="0.25">
      <c r="A8" s="18">
        <v>1</v>
      </c>
      <c r="B8" s="10" t="e">
        <f>VLOOKUP($E8,#REF!,2,FALSE)</f>
        <v>#REF!</v>
      </c>
      <c r="C8" s="31" t="e">
        <f>VLOOKUP($E8,#REF!,3,FALSE)</f>
        <v>#REF!</v>
      </c>
      <c r="D8" s="11" t="e">
        <f>VLOOKUP($E8,#REF!,5,FALSE)</f>
        <v>#REF!</v>
      </c>
      <c r="E8" s="12">
        <v>2</v>
      </c>
      <c r="F8" s="13">
        <v>8.11</v>
      </c>
      <c r="G8" s="14">
        <f t="shared" ref="G8" si="0">F9</f>
        <v>528</v>
      </c>
      <c r="H8" s="14">
        <f>RANK(G8,G$8:G$19)</f>
        <v>6</v>
      </c>
      <c r="I8" s="13" t="s">
        <v>36</v>
      </c>
      <c r="J8" s="14" t="e">
        <f t="shared" ref="J8" si="1">G8+I9</f>
        <v>#VALUE!</v>
      </c>
      <c r="K8" s="14" t="e">
        <f>RANK(J8,J$8:J$10)</f>
        <v>#VALUE!</v>
      </c>
      <c r="L8" s="13" t="s">
        <v>36</v>
      </c>
      <c r="M8" s="14" t="e">
        <f t="shared" ref="M8" si="2">J8+L9</f>
        <v>#VALUE!</v>
      </c>
      <c r="N8" s="14" t="e">
        <f>RANK(M8,M$8:M$10)</f>
        <v>#VALUE!</v>
      </c>
      <c r="O8" s="13" t="s">
        <v>36</v>
      </c>
      <c r="P8" s="14" t="e">
        <f t="shared" ref="P8" si="3">M8+O9</f>
        <v>#VALUE!</v>
      </c>
      <c r="Q8" s="14" t="e">
        <f>RANK(P8,P$8:P$10)</f>
        <v>#VALUE!</v>
      </c>
      <c r="R8" s="13" t="s">
        <v>36</v>
      </c>
      <c r="S8" s="14" t="e">
        <f t="shared" ref="S8" si="4">P8+R9</f>
        <v>#VALUE!</v>
      </c>
      <c r="T8" s="14" t="e">
        <f>RANK(S8,S$8:S$10)</f>
        <v>#VALUE!</v>
      </c>
      <c r="U8" s="13" t="s">
        <v>36</v>
      </c>
      <c r="V8" s="14" t="e">
        <f t="shared" ref="V8" si="5">S8+U9</f>
        <v>#VALUE!</v>
      </c>
      <c r="W8" s="14" t="e">
        <f>RANK(V8,V$8:V$10)</f>
        <v>#VALUE!</v>
      </c>
      <c r="X8" s="13" t="s">
        <v>36</v>
      </c>
      <c r="Y8" s="11" t="str">
        <f>MID(X8,1,1)</f>
        <v xml:space="preserve"> </v>
      </c>
      <c r="Z8" s="11" t="str">
        <f>MID(X8,3,5)</f>
        <v/>
      </c>
      <c r="AA8" s="11" t="e">
        <f>Y8*60+Z8</f>
        <v>#VALUE!</v>
      </c>
      <c r="AB8" s="15" t="e">
        <f>SUM(F9:X9)</f>
        <v>#VALUE!</v>
      </c>
      <c r="AC8" s="15" t="e">
        <f>RANK(AB8,AB$8:AB$923)</f>
        <v>#VALUE!</v>
      </c>
      <c r="AD8" s="31"/>
      <c r="AE8" s="29" t="s">
        <v>20</v>
      </c>
      <c r="AF8" s="69" t="e">
        <f>VLOOKUP($E8,#REF!,7,FALSE)</f>
        <v>#REF!</v>
      </c>
      <c r="AG8" s="22"/>
    </row>
    <row r="9" spans="1:33" x14ac:dyDescent="0.25">
      <c r="A9" s="27"/>
      <c r="B9" s="7"/>
      <c r="C9" s="8"/>
      <c r="D9" s="16" t="e">
        <f>VLOOKUP($E8,#REF!,6,FALSE)</f>
        <v>#REF!</v>
      </c>
      <c r="E9" s="8"/>
      <c r="F9" s="8">
        <f t="shared" ref="F9" si="6">INT(58.015*(11.5-F8)^1.81)</f>
        <v>528</v>
      </c>
      <c r="G9" s="9"/>
      <c r="H9" s="9"/>
      <c r="I9" s="8" t="e">
        <f t="shared" ref="I9" si="7">INT(0.14354*(I8*100-220)^1.4)</f>
        <v>#VALUE!</v>
      </c>
      <c r="J9" s="9"/>
      <c r="K9" s="9"/>
      <c r="L9" s="8" t="e">
        <f t="shared" ref="L9" si="8">INT(51.39*(L8-1.5)^1.05)</f>
        <v>#VALUE!</v>
      </c>
      <c r="M9" s="9"/>
      <c r="N9" s="9"/>
      <c r="O9" s="8" t="e">
        <f t="shared" ref="O9" si="9">INT(0.8465*(O8*100-75)^1.42)</f>
        <v>#VALUE!</v>
      </c>
      <c r="P9" s="9"/>
      <c r="Q9" s="9"/>
      <c r="R9" s="8" t="e">
        <f t="shared" ref="R9" si="10">INT(20.5173*(15.5-R8)^1.92)</f>
        <v>#VALUE!</v>
      </c>
      <c r="S9" s="9"/>
      <c r="T9" s="9"/>
      <c r="U9" s="8" t="e">
        <f t="shared" ref="U9:U11" si="11">INT(0.2797*(U8*100-100)^1.35)</f>
        <v>#VALUE!</v>
      </c>
      <c r="V9" s="9"/>
      <c r="W9" s="9"/>
      <c r="X9" s="8" t="e">
        <f t="shared" ref="X9" si="12">INT(0.08713*(305.5-AA8)^1.85)</f>
        <v>#VALUE!</v>
      </c>
      <c r="Y9" s="8"/>
      <c r="Z9" s="8"/>
      <c r="AA9" s="8"/>
      <c r="AB9" s="9"/>
      <c r="AC9" s="9"/>
      <c r="AD9" s="39"/>
      <c r="AE9" s="30"/>
      <c r="AF9" s="70"/>
      <c r="AG9" s="22"/>
    </row>
    <row r="10" spans="1:33" x14ac:dyDescent="0.25">
      <c r="A10" s="18">
        <v>2</v>
      </c>
      <c r="B10" s="10" t="e">
        <f>VLOOKUP($E10,#REF!,2,FALSE)</f>
        <v>#REF!</v>
      </c>
      <c r="C10" s="31" t="e">
        <f>VLOOKUP($E10,#REF!,3,FALSE)</f>
        <v>#REF!</v>
      </c>
      <c r="D10" s="28" t="e">
        <f>VLOOKUP($E10,#REF!,5,FALSE)</f>
        <v>#REF!</v>
      </c>
      <c r="E10" s="12">
        <v>40</v>
      </c>
      <c r="F10" s="13">
        <v>7.66</v>
      </c>
      <c r="G10" s="14">
        <f t="shared" ref="G10" si="13">F11</f>
        <v>662</v>
      </c>
      <c r="H10" s="14">
        <f t="shared" ref="H10" si="14">RANK(G10,G$8:G$19)</f>
        <v>3</v>
      </c>
      <c r="I10" s="13" t="s">
        <v>36</v>
      </c>
      <c r="J10" s="14" t="e">
        <f t="shared" ref="J10" si="15">G10+I11</f>
        <v>#VALUE!</v>
      </c>
      <c r="K10" s="14" t="e">
        <f>RANK(J10,J$8:J$10)</f>
        <v>#VALUE!</v>
      </c>
      <c r="L10" s="13" t="s">
        <v>36</v>
      </c>
      <c r="M10" s="14" t="e">
        <f t="shared" ref="M10" si="16">J10+L11</f>
        <v>#VALUE!</v>
      </c>
      <c r="N10" s="14" t="e">
        <f>RANK(M10,M$8:M$10)</f>
        <v>#VALUE!</v>
      </c>
      <c r="O10" s="13" t="s">
        <v>36</v>
      </c>
      <c r="P10" s="14" t="e">
        <f t="shared" ref="P10" si="17">M10+O11</f>
        <v>#VALUE!</v>
      </c>
      <c r="Q10" s="14" t="e">
        <f>RANK(P10,P$8:P$10)</f>
        <v>#VALUE!</v>
      </c>
      <c r="R10" s="13" t="s">
        <v>36</v>
      </c>
      <c r="S10" s="14" t="e">
        <f t="shared" ref="S10" si="18">P10+R11</f>
        <v>#VALUE!</v>
      </c>
      <c r="T10" s="14" t="e">
        <f>RANK(S10,S$8:S$10)</f>
        <v>#VALUE!</v>
      </c>
      <c r="U10" s="13" t="s">
        <v>36</v>
      </c>
      <c r="V10" s="14" t="e">
        <f t="shared" ref="V10" si="19">S10+U11</f>
        <v>#VALUE!</v>
      </c>
      <c r="W10" s="14" t="e">
        <f>RANK(V10,V$8:V$10)</f>
        <v>#VALUE!</v>
      </c>
      <c r="X10" s="13" t="s">
        <v>36</v>
      </c>
      <c r="Y10" s="11" t="str">
        <f>MID(X10,1,1)</f>
        <v xml:space="preserve"> </v>
      </c>
      <c r="Z10" s="11" t="str">
        <f>MID(X10,3,5)</f>
        <v/>
      </c>
      <c r="AA10" s="11" t="e">
        <f>Y10*60+Z10</f>
        <v>#VALUE!</v>
      </c>
      <c r="AB10" s="15" t="e">
        <f>SUM(F11:X11)</f>
        <v>#VALUE!</v>
      </c>
      <c r="AC10" s="15" t="e">
        <f>RANK(AB10,AB$8:AB$923)</f>
        <v>#VALUE!</v>
      </c>
      <c r="AD10" s="31"/>
      <c r="AE10" s="29" t="s">
        <v>25</v>
      </c>
      <c r="AF10" s="69" t="e">
        <f>VLOOKUP($E10,#REF!,7,FALSE)</f>
        <v>#REF!</v>
      </c>
      <c r="AG10" s="22"/>
    </row>
    <row r="11" spans="1:33" x14ac:dyDescent="0.25">
      <c r="A11" s="27"/>
      <c r="B11" s="7"/>
      <c r="C11" s="8"/>
      <c r="D11" s="16" t="e">
        <f>VLOOKUP($E10,#REF!,6,FALSE)</f>
        <v>#REF!</v>
      </c>
      <c r="E11" s="8"/>
      <c r="F11" s="8">
        <f t="shared" ref="F11" si="20">INT(58.015*(11.5-F10)^1.81)</f>
        <v>662</v>
      </c>
      <c r="G11" s="9"/>
      <c r="H11" s="9"/>
      <c r="I11" s="8" t="e">
        <f t="shared" ref="I11" si="21">INT(0.14354*(I10*100-220)^1.4)</f>
        <v>#VALUE!</v>
      </c>
      <c r="J11" s="9"/>
      <c r="K11" s="9"/>
      <c r="L11" s="8" t="e">
        <f t="shared" ref="L11" si="22">INT(51.39*(L10-1.5)^1.05)</f>
        <v>#VALUE!</v>
      </c>
      <c r="M11" s="9"/>
      <c r="N11" s="9"/>
      <c r="O11" s="8" t="e">
        <f t="shared" ref="O11" si="23">INT(0.8465*(O10*100-75)^1.42)</f>
        <v>#VALUE!</v>
      </c>
      <c r="P11" s="9"/>
      <c r="Q11" s="9"/>
      <c r="R11" s="8" t="e">
        <f t="shared" ref="R11" si="24">INT(20.5173*(15.5-R10)^1.92)</f>
        <v>#VALUE!</v>
      </c>
      <c r="S11" s="9"/>
      <c r="T11" s="9"/>
      <c r="U11" s="8" t="e">
        <f t="shared" si="11"/>
        <v>#VALUE!</v>
      </c>
      <c r="V11" s="9"/>
      <c r="W11" s="9"/>
      <c r="X11" s="8" t="e">
        <f t="shared" ref="X11" si="25">INT(0.08713*(305.5-AA10)^1.85)</f>
        <v>#VALUE!</v>
      </c>
      <c r="Y11" s="8"/>
      <c r="Z11" s="8"/>
      <c r="AA11" s="8"/>
      <c r="AB11" s="9"/>
      <c r="AC11" s="9"/>
      <c r="AD11" s="39"/>
      <c r="AE11" s="30"/>
      <c r="AF11" s="70"/>
      <c r="AG11" s="22"/>
    </row>
    <row r="12" spans="1:33" x14ac:dyDescent="0.25">
      <c r="A12" s="18">
        <v>3</v>
      </c>
      <c r="B12" s="10" t="e">
        <f>VLOOKUP($E12,#REF!,2,FALSE)</f>
        <v>#REF!</v>
      </c>
      <c r="C12" s="31" t="e">
        <f>VLOOKUP($E12,#REF!,3,FALSE)</f>
        <v>#REF!</v>
      </c>
      <c r="D12" s="28" t="e">
        <f>VLOOKUP($E12,#REF!,5,FALSE)</f>
        <v>#REF!</v>
      </c>
      <c r="E12" s="12">
        <v>51</v>
      </c>
      <c r="F12" s="13">
        <v>7.71</v>
      </c>
      <c r="G12" s="14">
        <f t="shared" ref="G12" si="26">F13</f>
        <v>646</v>
      </c>
      <c r="H12" s="14">
        <f t="shared" ref="H12" si="27">RANK(G12,G$8:G$19)</f>
        <v>4</v>
      </c>
      <c r="I12" s="13" t="s">
        <v>36</v>
      </c>
      <c r="J12" s="14" t="e">
        <f t="shared" ref="J12" si="28">G12+I13</f>
        <v>#VALUE!</v>
      </c>
      <c r="K12" s="14" t="s">
        <v>36</v>
      </c>
      <c r="L12" s="13" t="s">
        <v>36</v>
      </c>
      <c r="M12" s="14" t="e">
        <f t="shared" ref="M12" si="29">J12+L13</f>
        <v>#VALUE!</v>
      </c>
      <c r="N12" s="14" t="s">
        <v>36</v>
      </c>
      <c r="O12" s="13" t="s">
        <v>36</v>
      </c>
      <c r="P12" s="14" t="e">
        <f t="shared" ref="P12" si="30">M12+O13</f>
        <v>#VALUE!</v>
      </c>
      <c r="Q12" s="14" t="s">
        <v>36</v>
      </c>
      <c r="R12" s="13" t="s">
        <v>36</v>
      </c>
      <c r="S12" s="14" t="e">
        <f t="shared" ref="S12" si="31">P12+R13</f>
        <v>#VALUE!</v>
      </c>
      <c r="T12" s="14" t="s">
        <v>36</v>
      </c>
      <c r="U12" s="13" t="s">
        <v>36</v>
      </c>
      <c r="V12" s="14" t="e">
        <f t="shared" ref="V12" si="32">S12+U13</f>
        <v>#VALUE!</v>
      </c>
      <c r="W12" s="14"/>
      <c r="X12" s="13" t="s">
        <v>36</v>
      </c>
      <c r="Y12" s="11" t="str">
        <f>MID(X12,1,1)</f>
        <v xml:space="preserve"> </v>
      </c>
      <c r="Z12" s="11" t="str">
        <f>MID(X12,3,5)</f>
        <v/>
      </c>
      <c r="AA12" s="11" t="e">
        <f>Y12*60+Z12</f>
        <v>#VALUE!</v>
      </c>
      <c r="AB12" s="15" t="e">
        <f>SUM(F13:X13)</f>
        <v>#VALUE!</v>
      </c>
      <c r="AC12" s="15" t="e">
        <f>RANK(AB12,AB$8:AB$923)</f>
        <v>#VALUE!</v>
      </c>
      <c r="AD12" s="31"/>
      <c r="AE12" s="29" t="s">
        <v>21</v>
      </c>
      <c r="AF12" s="69" t="e">
        <f>VLOOKUP($E12,#REF!,7,FALSE)</f>
        <v>#REF!</v>
      </c>
      <c r="AG12" s="22"/>
    </row>
    <row r="13" spans="1:33" x14ac:dyDescent="0.25">
      <c r="A13" s="27"/>
      <c r="B13" s="7"/>
      <c r="C13" s="8"/>
      <c r="D13" s="16" t="e">
        <f>VLOOKUP($E12,#REF!,6,FALSE)</f>
        <v>#REF!</v>
      </c>
      <c r="E13" s="8"/>
      <c r="F13" s="8">
        <f t="shared" ref="F13:F21" si="33">INT(58.015*(11.5-F12)^1.81)</f>
        <v>646</v>
      </c>
      <c r="G13" s="9"/>
      <c r="H13" s="9"/>
      <c r="I13" s="8" t="e">
        <f t="shared" ref="I13:I21" si="34">INT(0.14354*(I12*100-220)^1.4)</f>
        <v>#VALUE!</v>
      </c>
      <c r="J13" s="9"/>
      <c r="K13" s="9"/>
      <c r="L13" s="8" t="e">
        <f t="shared" ref="L13:L21" si="35">INT(51.39*(L12-1.5)^1.05)</f>
        <v>#VALUE!</v>
      </c>
      <c r="M13" s="9"/>
      <c r="N13" s="9"/>
      <c r="O13" s="8" t="e">
        <f t="shared" ref="O13:O21" si="36">INT(0.8465*(O12*100-75)^1.42)</f>
        <v>#VALUE!</v>
      </c>
      <c r="P13" s="9"/>
      <c r="Q13" s="9"/>
      <c r="R13" s="8" t="e">
        <f t="shared" ref="R13:R21" si="37">INT(20.5173*(15.5-R12)^1.92)</f>
        <v>#VALUE!</v>
      </c>
      <c r="S13" s="9"/>
      <c r="T13" s="9"/>
      <c r="U13" s="8" t="e">
        <f t="shared" ref="U13:U21" si="38">INT(0.2797*(U12*100-100)^1.35)</f>
        <v>#VALUE!</v>
      </c>
      <c r="V13" s="9"/>
      <c r="W13" s="9"/>
      <c r="X13" s="8" t="e">
        <f t="shared" ref="X13" si="39">INT(0.08713*(305.5-AA12)^1.85)</f>
        <v>#VALUE!</v>
      </c>
      <c r="Y13" s="8"/>
      <c r="Z13" s="8"/>
      <c r="AA13" s="8"/>
      <c r="AB13" s="9"/>
      <c r="AC13" s="9"/>
      <c r="AD13" s="39"/>
      <c r="AE13" s="30"/>
      <c r="AF13" s="70"/>
      <c r="AG13" s="22"/>
    </row>
    <row r="14" spans="1:33" x14ac:dyDescent="0.25">
      <c r="A14" s="18">
        <v>4</v>
      </c>
      <c r="B14" s="10" t="e">
        <f>VLOOKUP($E14,#REF!,2,FALSE)</f>
        <v>#REF!</v>
      </c>
      <c r="C14" s="31" t="e">
        <f>VLOOKUP($E14,#REF!,3,FALSE)</f>
        <v>#REF!</v>
      </c>
      <c r="D14" s="28" t="e">
        <f>VLOOKUP($E14,#REF!,5,FALSE)</f>
        <v>#REF!</v>
      </c>
      <c r="E14" s="12">
        <v>52</v>
      </c>
      <c r="F14" s="13">
        <v>7.27</v>
      </c>
      <c r="G14" s="14">
        <f t="shared" ref="G14" si="40">F15</f>
        <v>789</v>
      </c>
      <c r="H14" s="14">
        <f t="shared" ref="H14" si="41">RANK(G14,G$8:G$19)</f>
        <v>1</v>
      </c>
      <c r="I14" s="13" t="s">
        <v>36</v>
      </c>
      <c r="J14" s="14" t="e">
        <f t="shared" ref="J14" si="42">G14+I15</f>
        <v>#VALUE!</v>
      </c>
      <c r="K14" s="14" t="s">
        <v>36</v>
      </c>
      <c r="L14" s="13" t="s">
        <v>36</v>
      </c>
      <c r="M14" s="14" t="e">
        <f t="shared" ref="M14" si="43">J14+L15</f>
        <v>#VALUE!</v>
      </c>
      <c r="N14" s="14" t="s">
        <v>36</v>
      </c>
      <c r="O14" s="13" t="s">
        <v>36</v>
      </c>
      <c r="P14" s="14" t="e">
        <f t="shared" ref="P14" si="44">M14+O15</f>
        <v>#VALUE!</v>
      </c>
      <c r="Q14" s="14" t="s">
        <v>36</v>
      </c>
      <c r="R14" s="13" t="s">
        <v>36</v>
      </c>
      <c r="S14" s="14" t="e">
        <f t="shared" ref="S14" si="45">P14+R15</f>
        <v>#VALUE!</v>
      </c>
      <c r="T14" s="14" t="s">
        <v>36</v>
      </c>
      <c r="U14" s="13" t="s">
        <v>36</v>
      </c>
      <c r="V14" s="14" t="e">
        <f t="shared" ref="V14" si="46">S14+U15</f>
        <v>#VALUE!</v>
      </c>
      <c r="W14" s="14"/>
      <c r="X14" s="13" t="s">
        <v>36</v>
      </c>
      <c r="Y14" s="11" t="str">
        <f>MID(X14,1,1)</f>
        <v xml:space="preserve"> </v>
      </c>
      <c r="Z14" s="11" t="str">
        <f>MID(X14,3,5)</f>
        <v/>
      </c>
      <c r="AA14" s="11" t="e">
        <f>Y14*60+Z14</f>
        <v>#VALUE!</v>
      </c>
      <c r="AB14" s="15" t="e">
        <f>SUM(F15:X15)</f>
        <v>#VALUE!</v>
      </c>
      <c r="AC14" s="15" t="e">
        <f>RANK(AB14,AB$8:AB$923)</f>
        <v>#VALUE!</v>
      </c>
      <c r="AD14" s="31"/>
      <c r="AE14" s="29" t="s">
        <v>21</v>
      </c>
      <c r="AF14" s="69" t="e">
        <f>VLOOKUP($E14,#REF!,7,FALSE)</f>
        <v>#REF!</v>
      </c>
      <c r="AG14" s="22"/>
    </row>
    <row r="15" spans="1:33" x14ac:dyDescent="0.25">
      <c r="A15" s="27"/>
      <c r="B15" s="7"/>
      <c r="C15" s="8"/>
      <c r="D15" s="16" t="e">
        <f>VLOOKUP($E14,#REF!,6,FALSE)</f>
        <v>#REF!</v>
      </c>
      <c r="E15" s="8"/>
      <c r="F15" s="8">
        <f t="shared" si="33"/>
        <v>789</v>
      </c>
      <c r="G15" s="9"/>
      <c r="H15" s="9"/>
      <c r="I15" s="8" t="e">
        <f t="shared" si="34"/>
        <v>#VALUE!</v>
      </c>
      <c r="J15" s="9"/>
      <c r="K15" s="9"/>
      <c r="L15" s="8" t="e">
        <f t="shared" si="35"/>
        <v>#VALUE!</v>
      </c>
      <c r="M15" s="9"/>
      <c r="N15" s="9"/>
      <c r="O15" s="8" t="e">
        <f t="shared" si="36"/>
        <v>#VALUE!</v>
      </c>
      <c r="P15" s="9"/>
      <c r="Q15" s="9"/>
      <c r="R15" s="8" t="e">
        <f t="shared" si="37"/>
        <v>#VALUE!</v>
      </c>
      <c r="S15" s="9"/>
      <c r="T15" s="9"/>
      <c r="U15" s="8" t="e">
        <f t="shared" si="38"/>
        <v>#VALUE!</v>
      </c>
      <c r="V15" s="9"/>
      <c r="W15" s="9"/>
      <c r="X15" s="8" t="e">
        <f t="shared" ref="X15" si="47">INT(0.08713*(305.5-AA14)^1.85)</f>
        <v>#VALUE!</v>
      </c>
      <c r="Y15" s="8"/>
      <c r="Z15" s="8"/>
      <c r="AA15" s="8"/>
      <c r="AB15" s="9"/>
      <c r="AC15" s="9"/>
      <c r="AD15" s="39"/>
      <c r="AE15" s="30"/>
      <c r="AF15" s="70"/>
      <c r="AG15" s="22"/>
    </row>
    <row r="16" spans="1:33" x14ac:dyDescent="0.25">
      <c r="A16" s="18">
        <v>5</v>
      </c>
      <c r="B16" s="10" t="e">
        <f>VLOOKUP($E16,#REF!,2,FALSE)</f>
        <v>#REF!</v>
      </c>
      <c r="C16" s="31" t="e">
        <f>VLOOKUP($E16,#REF!,3,FALSE)</f>
        <v>#REF!</v>
      </c>
      <c r="D16" s="28" t="e">
        <f>VLOOKUP($E16,#REF!,5,FALSE)</f>
        <v>#REF!</v>
      </c>
      <c r="E16" s="12">
        <v>57</v>
      </c>
      <c r="F16" s="13">
        <v>7.77</v>
      </c>
      <c r="G16" s="14">
        <f t="shared" ref="G16" si="48">F17</f>
        <v>628</v>
      </c>
      <c r="H16" s="14">
        <f t="shared" ref="H16" si="49">RANK(G16,G$8:G$19)</f>
        <v>5</v>
      </c>
      <c r="I16" s="13" t="s">
        <v>36</v>
      </c>
      <c r="J16" s="14" t="e">
        <f t="shared" ref="J16" si="50">G16+I17</f>
        <v>#VALUE!</v>
      </c>
      <c r="K16" s="14" t="s">
        <v>36</v>
      </c>
      <c r="L16" s="13" t="s">
        <v>36</v>
      </c>
      <c r="M16" s="14" t="e">
        <f t="shared" ref="M16" si="51">J16+L17</f>
        <v>#VALUE!</v>
      </c>
      <c r="N16" s="14" t="s">
        <v>36</v>
      </c>
      <c r="O16" s="13" t="s">
        <v>36</v>
      </c>
      <c r="P16" s="14" t="e">
        <f t="shared" ref="P16" si="52">M16+O17</f>
        <v>#VALUE!</v>
      </c>
      <c r="Q16" s="14" t="s">
        <v>36</v>
      </c>
      <c r="R16" s="13" t="s">
        <v>36</v>
      </c>
      <c r="S16" s="14" t="e">
        <f t="shared" ref="S16" si="53">P16+R17</f>
        <v>#VALUE!</v>
      </c>
      <c r="T16" s="14" t="s">
        <v>36</v>
      </c>
      <c r="U16" s="13" t="s">
        <v>36</v>
      </c>
      <c r="V16" s="14" t="e">
        <f t="shared" ref="V16" si="54">S16+U17</f>
        <v>#VALUE!</v>
      </c>
      <c r="W16" s="14"/>
      <c r="X16" s="13" t="s">
        <v>36</v>
      </c>
      <c r="Y16" s="11" t="str">
        <f>MID(X16,1,1)</f>
        <v xml:space="preserve"> </v>
      </c>
      <c r="Z16" s="11" t="str">
        <f>MID(X16,3,5)</f>
        <v/>
      </c>
      <c r="AA16" s="11" t="e">
        <f>Y16*60+Z16</f>
        <v>#VALUE!</v>
      </c>
      <c r="AB16" s="15" t="e">
        <f>SUM(F17:X17)</f>
        <v>#VALUE!</v>
      </c>
      <c r="AC16" s="15" t="e">
        <f>RANK(AB16,AB$8:AB$923)</f>
        <v>#VALUE!</v>
      </c>
      <c r="AD16" s="31"/>
      <c r="AE16" s="29" t="s">
        <v>21</v>
      </c>
      <c r="AF16" s="69" t="e">
        <f>VLOOKUP($E16,#REF!,7,FALSE)</f>
        <v>#REF!</v>
      </c>
      <c r="AG16" s="22"/>
    </row>
    <row r="17" spans="1:33" x14ac:dyDescent="0.25">
      <c r="A17" s="27"/>
      <c r="B17" s="7"/>
      <c r="C17" s="8"/>
      <c r="D17" s="16" t="e">
        <f>VLOOKUP($E16,#REF!,6,FALSE)</f>
        <v>#REF!</v>
      </c>
      <c r="E17" s="8"/>
      <c r="F17" s="8">
        <f t="shared" si="33"/>
        <v>628</v>
      </c>
      <c r="G17" s="9"/>
      <c r="H17" s="9"/>
      <c r="I17" s="8" t="e">
        <f t="shared" si="34"/>
        <v>#VALUE!</v>
      </c>
      <c r="J17" s="9"/>
      <c r="K17" s="9"/>
      <c r="L17" s="8" t="e">
        <f t="shared" si="35"/>
        <v>#VALUE!</v>
      </c>
      <c r="M17" s="9"/>
      <c r="N17" s="9"/>
      <c r="O17" s="8" t="e">
        <f t="shared" si="36"/>
        <v>#VALUE!</v>
      </c>
      <c r="P17" s="9"/>
      <c r="Q17" s="9"/>
      <c r="R17" s="8" t="e">
        <f t="shared" si="37"/>
        <v>#VALUE!</v>
      </c>
      <c r="S17" s="9"/>
      <c r="T17" s="9"/>
      <c r="U17" s="8" t="e">
        <f t="shared" si="38"/>
        <v>#VALUE!</v>
      </c>
      <c r="V17" s="9"/>
      <c r="W17" s="9"/>
      <c r="X17" s="8" t="e">
        <f t="shared" ref="X17" si="55">INT(0.08713*(305.5-AA16)^1.85)</f>
        <v>#VALUE!</v>
      </c>
      <c r="Y17" s="8"/>
      <c r="Z17" s="8"/>
      <c r="AA17" s="8"/>
      <c r="AB17" s="9"/>
      <c r="AC17" s="9"/>
      <c r="AD17" s="39"/>
      <c r="AE17" s="30"/>
      <c r="AF17" s="70"/>
      <c r="AG17" s="22"/>
    </row>
    <row r="18" spans="1:33" x14ac:dyDescent="0.25">
      <c r="A18" s="18">
        <v>6</v>
      </c>
      <c r="B18" s="10" t="e">
        <f>VLOOKUP($E18,#REF!,2,FALSE)</f>
        <v>#REF!</v>
      </c>
      <c r="C18" s="31" t="e">
        <f>VLOOKUP($E18,#REF!,3,FALSE)</f>
        <v>#REF!</v>
      </c>
      <c r="D18" s="28" t="e">
        <f>VLOOKUP($E18,#REF!,5,FALSE)</f>
        <v>#REF!</v>
      </c>
      <c r="E18" s="12">
        <v>64</v>
      </c>
      <c r="F18" s="13">
        <v>7.39</v>
      </c>
      <c r="G18" s="14">
        <f t="shared" ref="G18" si="56">F19</f>
        <v>749</v>
      </c>
      <c r="H18" s="14">
        <f t="shared" ref="H18" si="57">RANK(G18,G$8:G$19)</f>
        <v>2</v>
      </c>
      <c r="I18" s="13" t="s">
        <v>36</v>
      </c>
      <c r="J18" s="14" t="e">
        <f t="shared" ref="J18" si="58">G18+I19</f>
        <v>#VALUE!</v>
      </c>
      <c r="K18" s="14" t="s">
        <v>36</v>
      </c>
      <c r="L18" s="13" t="s">
        <v>36</v>
      </c>
      <c r="M18" s="14" t="e">
        <f t="shared" ref="M18" si="59">J18+L19</f>
        <v>#VALUE!</v>
      </c>
      <c r="N18" s="14" t="s">
        <v>36</v>
      </c>
      <c r="O18" s="13" t="s">
        <v>36</v>
      </c>
      <c r="P18" s="14" t="e">
        <f t="shared" ref="P18" si="60">M18+O19</f>
        <v>#VALUE!</v>
      </c>
      <c r="Q18" s="14" t="s">
        <v>36</v>
      </c>
      <c r="R18" s="13" t="s">
        <v>36</v>
      </c>
      <c r="S18" s="14" t="e">
        <f t="shared" ref="S18" si="61">P18+R19</f>
        <v>#VALUE!</v>
      </c>
      <c r="T18" s="14" t="s">
        <v>36</v>
      </c>
      <c r="U18" s="13" t="s">
        <v>36</v>
      </c>
      <c r="V18" s="14" t="e">
        <f t="shared" ref="V18" si="62">S18+U19</f>
        <v>#VALUE!</v>
      </c>
      <c r="W18" s="14"/>
      <c r="X18" s="13" t="s">
        <v>36</v>
      </c>
      <c r="Y18" s="11" t="str">
        <f>MID(X18,1,1)</f>
        <v xml:space="preserve"> </v>
      </c>
      <c r="Z18" s="11" t="str">
        <f>MID(X18,3,5)</f>
        <v/>
      </c>
      <c r="AA18" s="11" t="e">
        <f>Y18*60+Z18</f>
        <v>#VALUE!</v>
      </c>
      <c r="AB18" s="15" t="e">
        <f>SUM(F19:X19)</f>
        <v>#VALUE!</v>
      </c>
      <c r="AC18" s="15" t="e">
        <f>RANK(AB18,AB$8:AB$923)</f>
        <v>#VALUE!</v>
      </c>
      <c r="AD18" s="31"/>
      <c r="AE18" s="29" t="s">
        <v>21</v>
      </c>
      <c r="AF18" s="69" t="e">
        <f>VLOOKUP($E18,#REF!,7,FALSE)</f>
        <v>#REF!</v>
      </c>
      <c r="AG18" s="22"/>
    </row>
    <row r="19" spans="1:33" x14ac:dyDescent="0.25">
      <c r="A19" s="27"/>
      <c r="B19" s="7"/>
      <c r="C19" s="8"/>
      <c r="D19" s="16" t="e">
        <f>VLOOKUP($E18,#REF!,6,FALSE)</f>
        <v>#REF!</v>
      </c>
      <c r="E19" s="8"/>
      <c r="F19" s="8">
        <f t="shared" si="33"/>
        <v>749</v>
      </c>
      <c r="G19" s="9"/>
      <c r="H19" s="9"/>
      <c r="I19" s="8" t="e">
        <f t="shared" si="34"/>
        <v>#VALUE!</v>
      </c>
      <c r="J19" s="9"/>
      <c r="K19" s="9"/>
      <c r="L19" s="8" t="e">
        <f t="shared" si="35"/>
        <v>#VALUE!</v>
      </c>
      <c r="M19" s="9"/>
      <c r="N19" s="9"/>
      <c r="O19" s="8" t="e">
        <f t="shared" si="36"/>
        <v>#VALUE!</v>
      </c>
      <c r="P19" s="9"/>
      <c r="Q19" s="9"/>
      <c r="R19" s="8" t="e">
        <f t="shared" si="37"/>
        <v>#VALUE!</v>
      </c>
      <c r="S19" s="9"/>
      <c r="T19" s="9"/>
      <c r="U19" s="8" t="e">
        <f t="shared" si="38"/>
        <v>#VALUE!</v>
      </c>
      <c r="V19" s="9"/>
      <c r="W19" s="9"/>
      <c r="X19" s="8" t="e">
        <f t="shared" ref="X19" si="63">INT(0.08713*(305.5-AA18)^1.85)</f>
        <v>#VALUE!</v>
      </c>
      <c r="Y19" s="8"/>
      <c r="Z19" s="8"/>
      <c r="AA19" s="8"/>
      <c r="AB19" s="9"/>
      <c r="AC19" s="9"/>
      <c r="AD19" s="39"/>
      <c r="AE19" s="30"/>
      <c r="AF19" s="70"/>
      <c r="AG19" s="22"/>
    </row>
    <row r="20" spans="1:33" x14ac:dyDescent="0.25">
      <c r="A20" s="18" t="s">
        <v>49</v>
      </c>
      <c r="B20" s="10" t="e">
        <f>VLOOKUP($E20,#REF!,2,FALSE)</f>
        <v>#REF!</v>
      </c>
      <c r="C20" s="31" t="e">
        <f>VLOOKUP($E20,#REF!,3,FALSE)</f>
        <v>#REF!</v>
      </c>
      <c r="D20" s="28" t="e">
        <f>VLOOKUP($E20,#REF!,5,FALSE)</f>
        <v>#REF!</v>
      </c>
      <c r="E20" s="12">
        <v>13</v>
      </c>
      <c r="F20" s="13">
        <v>7.47</v>
      </c>
      <c r="G20" s="14">
        <f t="shared" ref="G20" si="64">F21</f>
        <v>723</v>
      </c>
      <c r="H20" s="14" t="s">
        <v>36</v>
      </c>
      <c r="I20" s="13" t="s">
        <v>36</v>
      </c>
      <c r="J20" s="14" t="e">
        <f t="shared" ref="J20" si="65">G20+I21</f>
        <v>#VALUE!</v>
      </c>
      <c r="K20" s="14" t="s">
        <v>36</v>
      </c>
      <c r="L20" s="13" t="s">
        <v>36</v>
      </c>
      <c r="M20" s="14" t="e">
        <f t="shared" ref="M20" si="66">J20+L21</f>
        <v>#VALUE!</v>
      </c>
      <c r="N20" s="14" t="s">
        <v>36</v>
      </c>
      <c r="O20" s="13" t="s">
        <v>36</v>
      </c>
      <c r="P20" s="14" t="e">
        <f t="shared" ref="P20" si="67">M20+O21</f>
        <v>#VALUE!</v>
      </c>
      <c r="Q20" s="14" t="s">
        <v>36</v>
      </c>
      <c r="R20" s="13" t="s">
        <v>36</v>
      </c>
      <c r="S20" s="14" t="e">
        <f t="shared" ref="S20" si="68">P20+R21</f>
        <v>#VALUE!</v>
      </c>
      <c r="T20" s="14" t="s">
        <v>36</v>
      </c>
      <c r="U20" s="13" t="s">
        <v>36</v>
      </c>
      <c r="V20" s="14" t="e">
        <f t="shared" ref="V20" si="69">S20+U21</f>
        <v>#VALUE!</v>
      </c>
      <c r="W20" s="14"/>
      <c r="X20" s="13" t="s">
        <v>36</v>
      </c>
      <c r="Y20" s="11" t="str">
        <f>MID(X20,1,1)</f>
        <v xml:space="preserve"> </v>
      </c>
      <c r="Z20" s="11" t="str">
        <f>MID(X20,3,5)</f>
        <v/>
      </c>
      <c r="AA20" s="11" t="e">
        <f>Y20*60+Z20</f>
        <v>#VALUE!</v>
      </c>
      <c r="AB20" s="15" t="e">
        <f>SUM(F21:X21)</f>
        <v>#VALUE!</v>
      </c>
      <c r="AC20" s="15" t="e">
        <f>RANK(AB20,AB$8:AB$923)</f>
        <v>#VALUE!</v>
      </c>
      <c r="AD20" s="31"/>
      <c r="AE20" s="29" t="s">
        <v>21</v>
      </c>
      <c r="AF20" s="69" t="e">
        <f>VLOOKUP($E20,#REF!,7,FALSE)</f>
        <v>#REF!</v>
      </c>
      <c r="AG20" s="22"/>
    </row>
    <row r="21" spans="1:33" x14ac:dyDescent="0.25">
      <c r="A21" s="27"/>
      <c r="B21" s="7"/>
      <c r="C21" s="8"/>
      <c r="D21" s="16" t="e">
        <f>VLOOKUP($E20,#REF!,6,FALSE)</f>
        <v>#REF!</v>
      </c>
      <c r="E21" s="8"/>
      <c r="F21" s="8">
        <f t="shared" si="33"/>
        <v>723</v>
      </c>
      <c r="G21" s="9"/>
      <c r="H21" s="9"/>
      <c r="I21" s="8" t="e">
        <f t="shared" si="34"/>
        <v>#VALUE!</v>
      </c>
      <c r="J21" s="9"/>
      <c r="K21" s="9"/>
      <c r="L21" s="8" t="e">
        <f t="shared" si="35"/>
        <v>#VALUE!</v>
      </c>
      <c r="M21" s="9"/>
      <c r="N21" s="9"/>
      <c r="O21" s="8" t="e">
        <f t="shared" si="36"/>
        <v>#VALUE!</v>
      </c>
      <c r="P21" s="9"/>
      <c r="Q21" s="9"/>
      <c r="R21" s="8" t="e">
        <f t="shared" si="37"/>
        <v>#VALUE!</v>
      </c>
      <c r="S21" s="9"/>
      <c r="T21" s="9"/>
      <c r="U21" s="8" t="e">
        <f t="shared" si="38"/>
        <v>#VALUE!</v>
      </c>
      <c r="V21" s="9"/>
      <c r="W21" s="9"/>
      <c r="X21" s="8" t="e">
        <f t="shared" ref="X21" si="70">INT(0.08713*(305.5-AA20)^1.85)</f>
        <v>#VALUE!</v>
      </c>
      <c r="Y21" s="8"/>
      <c r="Z21" s="8"/>
      <c r="AA21" s="8"/>
      <c r="AB21" s="9"/>
      <c r="AC21" s="9"/>
      <c r="AD21" s="39"/>
      <c r="AE21" s="30"/>
      <c r="AF21" s="70"/>
      <c r="AG21" s="22"/>
    </row>
  </sheetData>
  <mergeCells count="10">
    <mergeCell ref="AF14:AF15"/>
    <mergeCell ref="AF16:AF17"/>
    <mergeCell ref="AF18:AF19"/>
    <mergeCell ref="AF20:AF21"/>
    <mergeCell ref="A1:AF1"/>
    <mergeCell ref="AF8:AF9"/>
    <mergeCell ref="AF10:AF11"/>
    <mergeCell ref="AF12:AF13"/>
    <mergeCell ref="A2:AF2"/>
    <mergeCell ref="A4:AD4"/>
  </mergeCells>
  <pageMargins left="0.39370078740157483" right="0.39370078740157483" top="0.59055118110236227" bottom="0.59055118110236227" header="0.19685039370078741" footer="0.19685039370078741"/>
  <pageSetup paperSize="9" scale="72" orientation="landscape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Семиборье (2000-2001)</vt:lpstr>
      <vt:lpstr>Семиборье (1998-1999)</vt:lpstr>
      <vt:lpstr>Семиборье (1998-1999) РТ</vt:lpstr>
      <vt:lpstr>Семиборье (1995-1997)</vt:lpstr>
      <vt:lpstr>'Семиборье (1995-1997)'!Область_печати</vt:lpstr>
      <vt:lpstr>'Семиборье (1998-1999)'!Область_печати</vt:lpstr>
      <vt:lpstr>'Семиборье (1998-1999) РТ'!Область_печати</vt:lpstr>
      <vt:lpstr>'Семиборье (2000-2001)'!Область_печати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Давыдов Д.С.</dc:creator>
  <cp:lastModifiedBy>Admin</cp:lastModifiedBy>
  <cp:lastPrinted>2016-12-24T15:27:04Z</cp:lastPrinted>
  <dcterms:created xsi:type="dcterms:W3CDTF">2008-05-21T08:35:00Z</dcterms:created>
  <dcterms:modified xsi:type="dcterms:W3CDTF">2016-12-25T12:52:43Z</dcterms:modified>
</cp:coreProperties>
</file>